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0490" windowHeight="7155" activeTab="4"/>
  </bookViews>
  <sheets>
    <sheet name="Balance Sheet" sheetId="1" r:id="rId1"/>
    <sheet name="Profit &amp; Loss" sheetId="2" r:id="rId2"/>
    <sheet name="Sheet1" sheetId="5" state="hidden" r:id="rId3"/>
    <sheet name="Ratios" sheetId="4" r:id="rId4"/>
    <sheet name="Cash Flow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2" l="1"/>
  <c r="D81" i="2"/>
  <c r="C81" i="2"/>
  <c r="B81" i="2"/>
  <c r="E80" i="2"/>
  <c r="D80" i="2"/>
  <c r="C80" i="2"/>
  <c r="B80" i="2"/>
  <c r="E79" i="2"/>
  <c r="D79" i="2"/>
  <c r="C79" i="2"/>
  <c r="B79" i="2"/>
  <c r="C14" i="6"/>
  <c r="D14" i="6"/>
  <c r="E14" i="6"/>
  <c r="B14" i="6"/>
  <c r="C13" i="6"/>
  <c r="D13" i="6"/>
  <c r="E13" i="6"/>
  <c r="B13" i="6"/>
  <c r="C7" i="6"/>
  <c r="D7" i="6"/>
  <c r="E7" i="6"/>
  <c r="B7" i="6"/>
  <c r="C6" i="6"/>
  <c r="D6" i="6"/>
  <c r="E6" i="6"/>
  <c r="B6" i="6"/>
  <c r="B5" i="6"/>
  <c r="C5" i="6"/>
  <c r="D5" i="6"/>
  <c r="E5" i="6"/>
  <c r="E10" i="6"/>
  <c r="D10" i="6"/>
  <c r="C10" i="6"/>
  <c r="B10" i="6"/>
  <c r="E8" i="6"/>
  <c r="D8" i="6"/>
  <c r="C8" i="6"/>
  <c r="B11" i="6" l="1"/>
  <c r="C12" i="6"/>
  <c r="D12" i="6"/>
  <c r="E12" i="6"/>
  <c r="B41" i="2" l="1"/>
  <c r="B54" i="4" l="1"/>
  <c r="C54" i="4"/>
  <c r="D54" i="4"/>
  <c r="E54" i="4"/>
  <c r="B55" i="4"/>
  <c r="C55" i="4"/>
  <c r="D55" i="4"/>
  <c r="E55" i="4"/>
  <c r="B56" i="4"/>
  <c r="C56" i="4"/>
  <c r="D56" i="4"/>
  <c r="E56" i="4"/>
  <c r="C53" i="4"/>
  <c r="D53" i="4"/>
  <c r="E53" i="4"/>
  <c r="B53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44" i="4"/>
  <c r="D44" i="4"/>
  <c r="E44" i="4"/>
  <c r="D105" i="5"/>
  <c r="E105" i="5"/>
  <c r="D104" i="5"/>
  <c r="E104" i="5"/>
  <c r="C105" i="5"/>
  <c r="C104" i="5"/>
  <c r="B58" i="5" l="1"/>
  <c r="D58" i="5"/>
  <c r="E58" i="5"/>
  <c r="F58" i="5"/>
  <c r="C58" i="5"/>
  <c r="C41" i="2" l="1"/>
  <c r="D41" i="2"/>
  <c r="G8" i="1" l="1"/>
  <c r="H8" i="1"/>
  <c r="I8" i="1"/>
  <c r="J8" i="1"/>
  <c r="G9" i="1"/>
  <c r="H9" i="1"/>
  <c r="I9" i="1"/>
  <c r="J9" i="1"/>
  <c r="G10" i="1"/>
  <c r="H10" i="1"/>
  <c r="I10" i="1"/>
  <c r="J10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9" i="1"/>
  <c r="H59" i="1"/>
  <c r="I59" i="1"/>
  <c r="J59" i="1"/>
  <c r="J7" i="1"/>
  <c r="I7" i="1"/>
  <c r="H7" i="1"/>
  <c r="G7" i="1"/>
  <c r="G6" i="2"/>
  <c r="H6" i="2"/>
  <c r="I6" i="2"/>
  <c r="J6" i="2"/>
  <c r="G10" i="2"/>
  <c r="H10" i="2"/>
  <c r="I10" i="2"/>
  <c r="J10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22" i="2"/>
  <c r="H22" i="2"/>
  <c r="I22" i="2"/>
  <c r="J22" i="2"/>
  <c r="G26" i="2"/>
  <c r="H26" i="2"/>
  <c r="I26" i="2"/>
  <c r="J26" i="2"/>
  <c r="G27" i="2"/>
  <c r="H27" i="2"/>
  <c r="I27" i="2"/>
  <c r="J27" i="2"/>
  <c r="G28" i="2"/>
  <c r="H28" i="2"/>
  <c r="I28" i="2"/>
  <c r="J28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G65" i="2"/>
  <c r="H65" i="2"/>
  <c r="I65" i="2"/>
  <c r="J65" i="2"/>
  <c r="G66" i="2"/>
  <c r="H66" i="2"/>
  <c r="I66" i="2"/>
  <c r="J66" i="2"/>
  <c r="G67" i="2"/>
  <c r="H67" i="2"/>
  <c r="I67" i="2"/>
  <c r="J67" i="2"/>
  <c r="G68" i="2"/>
  <c r="H68" i="2"/>
  <c r="I68" i="2"/>
  <c r="J68" i="2"/>
  <c r="J5" i="2"/>
  <c r="I5" i="2"/>
  <c r="H5" i="2"/>
  <c r="G5" i="2"/>
  <c r="E41" i="2"/>
  <c r="C27" i="4" l="1"/>
  <c r="C35" i="4" s="1"/>
  <c r="D27" i="4"/>
  <c r="D35" i="4" s="1"/>
  <c r="E27" i="4"/>
  <c r="E35" i="4" s="1"/>
  <c r="B27" i="4"/>
  <c r="B35" i="4" s="1"/>
  <c r="C23" i="4"/>
  <c r="C32" i="4" s="1"/>
  <c r="D23" i="4"/>
  <c r="D32" i="4" s="1"/>
  <c r="E23" i="4"/>
  <c r="E32" i="4" s="1"/>
  <c r="B23" i="4"/>
  <c r="B32" i="4" s="1"/>
  <c r="E22" i="4" l="1"/>
  <c r="E31" i="4" s="1"/>
  <c r="E33" i="4" s="1"/>
  <c r="D22" i="4"/>
  <c r="D31" i="4" s="1"/>
  <c r="D33" i="4" s="1"/>
  <c r="C22" i="4"/>
  <c r="C31" i="4" s="1"/>
  <c r="C33" i="4" s="1"/>
  <c r="B22" i="4"/>
  <c r="B31" i="4" s="1"/>
  <c r="B33" i="4" s="1"/>
  <c r="E20" i="4"/>
  <c r="D20" i="4"/>
  <c r="C20" i="4"/>
  <c r="B20" i="4"/>
  <c r="C47" i="1" l="1"/>
  <c r="E19" i="2"/>
  <c r="J19" i="2" s="1"/>
  <c r="E7" i="2"/>
  <c r="J7" i="2" s="1"/>
  <c r="E57" i="1"/>
  <c r="E47" i="1"/>
  <c r="E38" i="1"/>
  <c r="E40" i="1" s="1"/>
  <c r="E30" i="1"/>
  <c r="E19" i="1"/>
  <c r="E21" i="2" l="1"/>
  <c r="E59" i="1"/>
  <c r="B19" i="2"/>
  <c r="G19" i="2" s="1"/>
  <c r="B7" i="2"/>
  <c r="G7" i="2" s="1"/>
  <c r="C19" i="2"/>
  <c r="H19" i="2" s="1"/>
  <c r="D19" i="2"/>
  <c r="I19" i="2" s="1"/>
  <c r="C7" i="2"/>
  <c r="H7" i="2" s="1"/>
  <c r="D7" i="2"/>
  <c r="I7" i="2" s="1"/>
  <c r="C57" i="1"/>
  <c r="B57" i="1"/>
  <c r="D57" i="1"/>
  <c r="B47" i="1"/>
  <c r="D47" i="1"/>
  <c r="C38" i="1"/>
  <c r="C40" i="1" s="1"/>
  <c r="B38" i="1"/>
  <c r="B40" i="1" s="1"/>
  <c r="D38" i="1"/>
  <c r="D40" i="1" s="1"/>
  <c r="C30" i="1"/>
  <c r="B30" i="1"/>
  <c r="D30" i="1"/>
  <c r="C19" i="1"/>
  <c r="B19" i="1"/>
  <c r="D19" i="1"/>
  <c r="J21" i="2" l="1"/>
  <c r="E23" i="2"/>
  <c r="J23" i="2" s="1"/>
  <c r="E7" i="4"/>
  <c r="B21" i="2"/>
  <c r="C21" i="2"/>
  <c r="D21" i="2"/>
  <c r="D59" i="1"/>
  <c r="D32" i="1"/>
  <c r="B59" i="1"/>
  <c r="C32" i="1"/>
  <c r="C59" i="1"/>
  <c r="B32" i="1"/>
  <c r="I21" i="2" l="1"/>
  <c r="H21" i="2"/>
  <c r="G21" i="2"/>
  <c r="B40" i="4"/>
  <c r="B24" i="4"/>
  <c r="B39" i="4" s="1"/>
  <c r="D40" i="4"/>
  <c r="D24" i="4"/>
  <c r="D39" i="4" s="1"/>
  <c r="C40" i="4"/>
  <c r="C24" i="4"/>
  <c r="C39" i="4" s="1"/>
  <c r="D23" i="2"/>
  <c r="I23" i="2" s="1"/>
  <c r="D7" i="4"/>
  <c r="E29" i="2"/>
  <c r="E12" i="4"/>
  <c r="C23" i="2"/>
  <c r="H23" i="2" s="1"/>
  <c r="C7" i="4"/>
  <c r="B23" i="2"/>
  <c r="G23" i="2" s="1"/>
  <c r="B7" i="4"/>
  <c r="E32" i="1"/>
  <c r="J29" i="2" l="1"/>
  <c r="E40" i="4"/>
  <c r="E24" i="4"/>
  <c r="E39" i="4" s="1"/>
  <c r="E13" i="4"/>
  <c r="D29" i="2"/>
  <c r="D12" i="4"/>
  <c r="D13" i="4"/>
  <c r="B29" i="2"/>
  <c r="B12" i="4"/>
  <c r="B13" i="4"/>
  <c r="C29" i="2"/>
  <c r="C13" i="4"/>
  <c r="C12" i="4"/>
  <c r="E11" i="4"/>
  <c r="E8" i="4"/>
  <c r="E38" i="4" s="1"/>
  <c r="G29" i="2" l="1"/>
  <c r="H29" i="2"/>
  <c r="I29" i="2"/>
  <c r="B8" i="4"/>
  <c r="B38" i="4" s="1"/>
  <c r="B11" i="4"/>
  <c r="D11" i="4"/>
  <c r="D8" i="4"/>
  <c r="D38" i="4" s="1"/>
  <c r="C8" i="4"/>
  <c r="C38" i="4" s="1"/>
  <c r="C11" i="4"/>
</calcChain>
</file>

<file path=xl/sharedStrings.xml><?xml version="1.0" encoding="utf-8"?>
<sst xmlns="http://schemas.openxmlformats.org/spreadsheetml/2006/main" count="305" uniqueCount="189">
  <si>
    <t>Non-current assets</t>
  </si>
  <si>
    <t>Property, plant and equipment</t>
  </si>
  <si>
    <t>Capital work-in-progress</t>
  </si>
  <si>
    <t>Goodwill (on consolidation)</t>
  </si>
  <si>
    <t>Other intangible assets</t>
  </si>
  <si>
    <t>Financial assets:</t>
  </si>
  <si>
    <t xml:space="preserve"> Investments </t>
  </si>
  <si>
    <t xml:space="preserve"> Loans</t>
  </si>
  <si>
    <t xml:space="preserve"> Others</t>
  </si>
  <si>
    <t>Deferred tax assets (net)</t>
  </si>
  <si>
    <t>Advance tax assets (net)</t>
  </si>
  <si>
    <t>Other non-current assets</t>
  </si>
  <si>
    <t>Total non-current assets</t>
  </si>
  <si>
    <t xml:space="preserve">Current assets </t>
  </si>
  <si>
    <t>Investments</t>
  </si>
  <si>
    <t>Trade receivables</t>
  </si>
  <si>
    <t>Cash and cash equivalents</t>
  </si>
  <si>
    <t>Loans</t>
  </si>
  <si>
    <t>Others</t>
  </si>
  <si>
    <t>Other current assets</t>
  </si>
  <si>
    <t>Total current assets</t>
  </si>
  <si>
    <t>Total assets</t>
  </si>
  <si>
    <t>Revenue from operations</t>
  </si>
  <si>
    <t>Other income</t>
  </si>
  <si>
    <t>Total Income</t>
  </si>
  <si>
    <t>Expenses</t>
  </si>
  <si>
    <t>Employee benefits expense</t>
  </si>
  <si>
    <t>Depreciation and amortisation expense</t>
  </si>
  <si>
    <t>Other expenses</t>
  </si>
  <si>
    <t>Total Expenses</t>
  </si>
  <si>
    <t xml:space="preserve">Profit before tax </t>
  </si>
  <si>
    <t>Tax expense</t>
  </si>
  <si>
    <t>Current tax</t>
  </si>
  <si>
    <t xml:space="preserve">Deferred tax </t>
  </si>
  <si>
    <t>Equity</t>
  </si>
  <si>
    <t>Equity Share Capital</t>
  </si>
  <si>
    <t>Other Equity</t>
  </si>
  <si>
    <t>Equity attributed to the owners of the company</t>
  </si>
  <si>
    <t>Non-controlling interest</t>
  </si>
  <si>
    <t>Total equity</t>
  </si>
  <si>
    <t>Non Current Liabilities</t>
  </si>
  <si>
    <t>Financial Liabilities</t>
  </si>
  <si>
    <t>Other financIal liabilities</t>
  </si>
  <si>
    <t>Deferred tax liabilities(net)</t>
  </si>
  <si>
    <t>Other Non-Current Liabilities</t>
  </si>
  <si>
    <t>Total Non-Current Liabilities</t>
  </si>
  <si>
    <t>Current Liabilities</t>
  </si>
  <si>
    <t>Other current financial Liabilities</t>
  </si>
  <si>
    <t>Short Term provisions</t>
  </si>
  <si>
    <t>current tax liability</t>
  </si>
  <si>
    <t>Other current liabilities</t>
  </si>
  <si>
    <t>Total Current Liabilities</t>
  </si>
  <si>
    <t>Investments in associate</t>
  </si>
  <si>
    <t>Deferred consideration pertaining to acquisition</t>
  </si>
  <si>
    <t>travel expenses</t>
  </si>
  <si>
    <t>Cost of software packages and others</t>
  </si>
  <si>
    <t>communication expenses</t>
  </si>
  <si>
    <t>consultancy and professional charges</t>
  </si>
  <si>
    <t>Profit before non controlling interest/ share in net loss of associate</t>
  </si>
  <si>
    <t>Share in net loss of associate and others</t>
  </si>
  <si>
    <t xml:space="preserve">Profit for the year </t>
  </si>
  <si>
    <t>Assets held for sale</t>
  </si>
  <si>
    <t>Liabilities directly associated with assets held for sale</t>
  </si>
  <si>
    <r>
      <rPr>
        <b/>
        <sz val="24"/>
        <color rgb="FF339966"/>
        <rFont val="Calibri"/>
        <family val="2"/>
        <scheme val="minor"/>
      </rPr>
      <t>Fin</t>
    </r>
    <r>
      <rPr>
        <b/>
        <sz val="24"/>
        <color theme="1" tint="0.499984740745262"/>
        <rFont val="Calibri"/>
        <family val="2"/>
        <scheme val="minor"/>
      </rPr>
      <t>Shiksha</t>
    </r>
  </si>
  <si>
    <t>Infosys</t>
  </si>
  <si>
    <t>Profit and Loss Statement</t>
  </si>
  <si>
    <t>INR Crore</t>
  </si>
  <si>
    <t>Balance Sheet</t>
  </si>
  <si>
    <t>ASSETS (APPLICATION OF FUNDS)</t>
  </si>
  <si>
    <t>LIABILITIES (SOURCES OF FUNDS)</t>
  </si>
  <si>
    <t>Total Equity and Liabilities</t>
  </si>
  <si>
    <t>Ratios</t>
  </si>
  <si>
    <t>Profitability Ratios</t>
  </si>
  <si>
    <t>EBITDA Margin</t>
  </si>
  <si>
    <t>Net Profit Margin</t>
  </si>
  <si>
    <t>Return Ratios</t>
  </si>
  <si>
    <t>Return on Equity</t>
  </si>
  <si>
    <t>Return on Capital Employed</t>
  </si>
  <si>
    <t>Return on Assets</t>
  </si>
  <si>
    <t>Debt Ratios</t>
  </si>
  <si>
    <t>Debt to Equity Ratio</t>
  </si>
  <si>
    <t>Interest Coverage Ratio</t>
  </si>
  <si>
    <t>Turnover Ratios</t>
  </si>
  <si>
    <t>Fixed Asset Turnover Ratio</t>
  </si>
  <si>
    <t>Inventory Turnover Ratio</t>
  </si>
  <si>
    <t>Receivable Turnover Ratio</t>
  </si>
  <si>
    <t>NA</t>
  </si>
  <si>
    <t>Payable turnover ratio</t>
  </si>
  <si>
    <t>Asset turnover ratio</t>
  </si>
  <si>
    <t>Working Capital</t>
  </si>
  <si>
    <t>Non cash Working capital (debtors+inventory-payables)</t>
  </si>
  <si>
    <t>Days</t>
  </si>
  <si>
    <t>Inventory days</t>
  </si>
  <si>
    <t>Receivable days</t>
  </si>
  <si>
    <t>Payable days</t>
  </si>
  <si>
    <t>Cash conversion cycle</t>
  </si>
  <si>
    <t>Working capital as a percentage of sales</t>
  </si>
  <si>
    <t>Dupont Analysis</t>
  </si>
  <si>
    <t>Net margin</t>
  </si>
  <si>
    <t>Financial Leverage</t>
  </si>
  <si>
    <t>Trade payables</t>
  </si>
  <si>
    <t>Number of employees</t>
  </si>
  <si>
    <t>Number of clients</t>
  </si>
  <si>
    <t>Number of US$100 million+ clients</t>
  </si>
  <si>
    <t>Revenue distribution by business segment</t>
  </si>
  <si>
    <t>Financial Services</t>
  </si>
  <si>
    <t>Energy &amp; Utilities, Communication and services</t>
  </si>
  <si>
    <t>Retail, consumer Packaged goods and logistics</t>
  </si>
  <si>
    <t>Life Services, Healthcare and Insurance</t>
  </si>
  <si>
    <t>Manufacturing</t>
  </si>
  <si>
    <t>Hi tech</t>
  </si>
  <si>
    <t>Segment Operating income</t>
  </si>
  <si>
    <t>North America</t>
  </si>
  <si>
    <t>Europe</t>
  </si>
  <si>
    <t>India</t>
  </si>
  <si>
    <t>Net additions</t>
  </si>
  <si>
    <t>Gross addition</t>
  </si>
  <si>
    <t>Utilization including trainees</t>
  </si>
  <si>
    <t>Utilization excluding trainees</t>
  </si>
  <si>
    <t>Application development</t>
  </si>
  <si>
    <t>Application Maintenance</t>
  </si>
  <si>
    <t>Business Process management</t>
  </si>
  <si>
    <t>Consulting and package implementation</t>
  </si>
  <si>
    <t>Business IT service</t>
  </si>
  <si>
    <t>Infrastructure Management Services</t>
  </si>
  <si>
    <t>Testing services</t>
  </si>
  <si>
    <t>Product Engineering services</t>
  </si>
  <si>
    <t>Products and platforms solutions</t>
  </si>
  <si>
    <t>FY 17</t>
  </si>
  <si>
    <t>FY 16</t>
  </si>
  <si>
    <t>FY17</t>
  </si>
  <si>
    <t>Particulars</t>
  </si>
  <si>
    <t>Standalone</t>
  </si>
  <si>
    <t>Consolidated</t>
  </si>
  <si>
    <t>Onsite revenue</t>
  </si>
  <si>
    <t>Offshore revenue</t>
  </si>
  <si>
    <t>Geographical Revenue Split</t>
  </si>
  <si>
    <t>TCS</t>
  </si>
  <si>
    <t>Wipro</t>
  </si>
  <si>
    <t>HCL Tech</t>
  </si>
  <si>
    <t>Tech mahindra</t>
  </si>
  <si>
    <t>America</t>
  </si>
  <si>
    <t>Number of total clents</t>
  </si>
  <si>
    <t>Revenue per client</t>
  </si>
  <si>
    <t>US$ 100m+ Clients</t>
  </si>
  <si>
    <t>Cost of technical sub-contractor</t>
  </si>
  <si>
    <t>Employee benefit expense as a percentage of sales in 2018</t>
  </si>
  <si>
    <t>HCL</t>
  </si>
  <si>
    <t>Tech Mahindra</t>
  </si>
  <si>
    <t>Revenue per employee</t>
  </si>
  <si>
    <t>Revenue per employee (in lakhs)</t>
  </si>
  <si>
    <t>Cost per employee (in lakhs)</t>
  </si>
  <si>
    <t>Cost per employee</t>
  </si>
  <si>
    <t>EBITDA margin</t>
  </si>
  <si>
    <t>Pat Margin</t>
  </si>
  <si>
    <t>Sub contracting Expense as a percentage of sales</t>
  </si>
  <si>
    <t>FY 18</t>
  </si>
  <si>
    <t>Revenue per employee of infosys in (US $)</t>
  </si>
  <si>
    <t>Total number of employee left</t>
  </si>
  <si>
    <t xml:space="preserve"> Operating profit margin by business segment</t>
  </si>
  <si>
    <t>Cash flow from operating activities</t>
  </si>
  <si>
    <t>Cash flow from investing activities</t>
  </si>
  <si>
    <t>Cash flow from financing activities</t>
  </si>
  <si>
    <t>Revenues from digital technologies for Indian and International players</t>
  </si>
  <si>
    <t>Digital as % of revenues</t>
  </si>
  <si>
    <t>Cognizant</t>
  </si>
  <si>
    <t>Persistent</t>
  </si>
  <si>
    <t>Mindtree</t>
  </si>
  <si>
    <t>IBM</t>
  </si>
  <si>
    <t>Remuneration to management</t>
  </si>
  <si>
    <t>Particulars (Rs. In crore)</t>
  </si>
  <si>
    <t>Net Cash Flow</t>
  </si>
  <si>
    <t>CFO/Sales</t>
  </si>
  <si>
    <t>CFO/Net Profit</t>
  </si>
  <si>
    <t>Year on year change in CFO</t>
  </si>
  <si>
    <t>Capex (as per cash flow statement)</t>
  </si>
  <si>
    <t>FCF</t>
  </si>
  <si>
    <t>Average FCF (3 Years)</t>
  </si>
  <si>
    <t>FCF Growth YoY</t>
  </si>
  <si>
    <t>FCF/Sales</t>
  </si>
  <si>
    <t>FCF/Net Profit</t>
  </si>
  <si>
    <t>TRENDS:</t>
  </si>
  <si>
    <t>7 YEARS</t>
  </si>
  <si>
    <t>5 YEARS</t>
  </si>
  <si>
    <t>3 YEARS</t>
  </si>
  <si>
    <t>Sales Growth</t>
  </si>
  <si>
    <t>PAT Growth</t>
  </si>
  <si>
    <t>PAT Margin</t>
  </si>
  <si>
    <t>9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</si>
</sst>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 * #,##0.0_ ;_ * \-#,##0.0_ ;_ * &quot;-&quot;??_ ;_ @_ "/>
    <numFmt numFmtId="169" formatCode="[$-409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339966"/>
      <name val="Calibri"/>
      <family val="2"/>
      <scheme val="minor"/>
    </font>
    <font>
      <b/>
      <sz val="24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165" fontId="0" fillId="0" borderId="0" xfId="1" applyNumberFormat="1" applyFont="1"/>
    <xf numFmtId="166" fontId="0" fillId="0" borderId="0" xfId="1" applyNumberFormat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166" fontId="0" fillId="0" borderId="0" xfId="0" applyNumberFormat="1"/>
    <xf numFmtId="167" fontId="0" fillId="0" borderId="0" xfId="2" applyNumberFormat="1" applyFont="1"/>
    <xf numFmtId="164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167" fontId="0" fillId="0" borderId="0" xfId="0" applyNumberFormat="1"/>
    <xf numFmtId="10" fontId="0" fillId="0" borderId="0" xfId="2" applyNumberFormat="1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9" fontId="0" fillId="0" borderId="0" xfId="2" applyFont="1" applyFill="1"/>
    <xf numFmtId="9" fontId="0" fillId="0" borderId="0" xfId="2" applyFon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2" applyNumberFormat="1" applyFont="1"/>
    <xf numFmtId="0" fontId="0" fillId="0" borderId="0" xfId="0" applyNumberFormat="1"/>
    <xf numFmtId="168" fontId="0" fillId="0" borderId="0" xfId="0" applyNumberFormat="1"/>
    <xf numFmtId="0" fontId="0" fillId="0" borderId="0" xfId="0" applyFont="1"/>
    <xf numFmtId="0" fontId="0" fillId="0" borderId="0" xfId="0"/>
    <xf numFmtId="9" fontId="1" fillId="0" borderId="0" xfId="2" applyFont="1" applyFill="1" applyBorder="1"/>
    <xf numFmtId="0" fontId="0" fillId="0" borderId="0" xfId="0"/>
    <xf numFmtId="0" fontId="0" fillId="0" borderId="0" xfId="0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justify" vertical="center"/>
    </xf>
    <xf numFmtId="0" fontId="0" fillId="0" borderId="0" xfId="0"/>
    <xf numFmtId="9" fontId="0" fillId="0" borderId="0" xfId="2" applyNumberFormat="1" applyFont="1" applyFill="1"/>
    <xf numFmtId="43" fontId="0" fillId="0" borderId="0" xfId="0" applyNumberForma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0" fillId="0" borderId="2" xfId="0" applyBorder="1"/>
    <xf numFmtId="166" fontId="0" fillId="0" borderId="2" xfId="1" applyNumberFormat="1" applyFont="1" applyBorder="1"/>
    <xf numFmtId="0" fontId="1" fillId="0" borderId="2" xfId="0" applyFont="1" applyBorder="1"/>
    <xf numFmtId="166" fontId="1" fillId="0" borderId="2" xfId="1" applyNumberFormat="1" applyFont="1" applyBorder="1"/>
    <xf numFmtId="0" fontId="0" fillId="0" borderId="2" xfId="0" applyBorder="1" applyAlignment="1">
      <alignment horizontal="left" indent="1"/>
    </xf>
    <xf numFmtId="0" fontId="12" fillId="0" borderId="0" xfId="0" applyFont="1" applyFill="1" applyBorder="1" applyAlignment="1">
      <alignment vertical="center"/>
    </xf>
    <xf numFmtId="0" fontId="2" fillId="0" borderId="2" xfId="0" applyFont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/>
    <xf numFmtId="166" fontId="4" fillId="0" borderId="2" xfId="1" applyNumberFormat="1" applyFont="1" applyBorder="1"/>
    <xf numFmtId="0" fontId="1" fillId="0" borderId="3" xfId="0" applyFont="1" applyBorder="1"/>
    <xf numFmtId="0" fontId="0" fillId="0" borderId="4" xfId="0" applyBorder="1"/>
    <xf numFmtId="9" fontId="0" fillId="0" borderId="2" xfId="2" applyFont="1" applyBorder="1"/>
    <xf numFmtId="169" fontId="13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Revenue by service offerings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FY 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Business IT service</c:v>
                </c:pt>
                <c:pt idx="1">
                  <c:v>Consulting and package implementation</c:v>
                </c:pt>
                <c:pt idx="2">
                  <c:v>Products and platforms solutions</c:v>
                </c:pt>
              </c:strCache>
            </c:strRef>
          </c:cat>
          <c:val>
            <c:numRef>
              <c:f>Sheet1!$B$2:$B$4</c:f>
              <c:numCache>
                <c:formatCode>0%</c:formatCode>
                <c:ptCount val="3"/>
                <c:pt idx="0">
                  <c:v>0.61799999999999999</c:v>
                </c:pt>
                <c:pt idx="1">
                  <c:v>0.33200000000000002</c:v>
                </c:pt>
                <c:pt idx="2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FY 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Business IT service</c:v>
                </c:pt>
                <c:pt idx="1">
                  <c:v>Consulting and package implementation</c:v>
                </c:pt>
                <c:pt idx="2">
                  <c:v>Products and platforms solutions</c:v>
                </c:pt>
              </c:strCache>
            </c:strRef>
          </c:cat>
          <c:val>
            <c:numRef>
              <c:f>Sheet1!$C$2:$C$4</c:f>
              <c:numCache>
                <c:formatCode>0%</c:formatCode>
                <c:ptCount val="3"/>
                <c:pt idx="0">
                  <c:v>0.623</c:v>
                </c:pt>
                <c:pt idx="1">
                  <c:v>0.32300000000000001</c:v>
                </c:pt>
                <c:pt idx="2">
                  <c:v>5.3999999999999999E-2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FY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Business IT service</c:v>
                </c:pt>
                <c:pt idx="1">
                  <c:v>Consulting and package implementation</c:v>
                </c:pt>
                <c:pt idx="2">
                  <c:v>Products and platforms solutions</c:v>
                </c:pt>
              </c:strCache>
            </c:strRef>
          </c:cat>
          <c:val>
            <c:numRef>
              <c:f>Sheet1!$D$2:$D$4</c:f>
              <c:numCache>
                <c:formatCode>0%</c:formatCode>
                <c:ptCount val="3"/>
                <c:pt idx="0">
                  <c:v>0.623</c:v>
                </c:pt>
                <c:pt idx="1">
                  <c:v>0.32500000000000001</c:v>
                </c:pt>
                <c:pt idx="2">
                  <c:v>5.1999999999999998E-2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635744"/>
        <c:axId val="557649888"/>
      </c:barChart>
      <c:catAx>
        <c:axId val="55763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9888"/>
        <c:crosses val="autoZero"/>
        <c:auto val="1"/>
        <c:lblAlgn val="ctr"/>
        <c:lblOffset val="100"/>
        <c:noMultiLvlLbl val="0"/>
      </c:catAx>
      <c:valAx>
        <c:axId val="557649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per client in crore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9225721784775"/>
          <c:y val="0.13930555555555554"/>
          <c:w val="0.8725855205599299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Revenue per client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Sheet1!$B$57:$F$57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Sheet1!$B$58:$F$58</c:f>
              <c:numCache>
                <c:formatCode>_ * #,##0.0_ ;_ * \-#,##0.0_ ;_ * "-"??_ ;_ @_ </c:formatCode>
                <c:ptCount val="5"/>
                <c:pt idx="0">
                  <c:v>56.32921348314607</c:v>
                </c:pt>
                <c:pt idx="1">
                  <c:v>56.125263157894736</c:v>
                </c:pt>
                <c:pt idx="2">
                  <c:v>57.180402930402927</c:v>
                </c:pt>
                <c:pt idx="3">
                  <c:v>58.936316695352843</c:v>
                </c:pt>
                <c:pt idx="4">
                  <c:v>58.573089700996675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647168"/>
        <c:axId val="557648800"/>
      </c:barChart>
      <c:catAx>
        <c:axId val="5576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8800"/>
        <c:crosses val="autoZero"/>
        <c:auto val="1"/>
        <c:lblAlgn val="ctr"/>
        <c:lblOffset val="100"/>
        <c:noMultiLvlLbl val="0"/>
      </c:catAx>
      <c:valAx>
        <c:axId val="557648800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US$ 100m+ Clients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Sheet1!$A$69</c:f>
              <c:strCache>
                <c:ptCount val="1"/>
                <c:pt idx="0">
                  <c:v>US$ 100m+ Clients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Sheet1!$B$68:$E$68</c:f>
              <c:strCache>
                <c:ptCount val="4"/>
                <c:pt idx="0">
                  <c:v>TCS</c:v>
                </c:pt>
                <c:pt idx="1">
                  <c:v>Wipro</c:v>
                </c:pt>
                <c:pt idx="2">
                  <c:v>HCL Tech</c:v>
                </c:pt>
                <c:pt idx="3">
                  <c:v>Infosys</c:v>
                </c:pt>
              </c:strCache>
            </c:strRef>
          </c:cat>
          <c:val>
            <c:numRef>
              <c:f>Sheet1!$B$69:$E$69</c:f>
              <c:numCache>
                <c:formatCode>General</c:formatCode>
                <c:ptCount val="4"/>
                <c:pt idx="0">
                  <c:v>38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71440"/>
        <c:axId val="643776880"/>
      </c:barChart>
      <c:catAx>
        <c:axId val="64377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6880"/>
        <c:crosses val="autoZero"/>
        <c:auto val="1"/>
        <c:lblAlgn val="ctr"/>
        <c:lblOffset val="100"/>
        <c:noMultiLvlLbl val="0"/>
      </c:catAx>
      <c:valAx>
        <c:axId val="64377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Sheet1!$A$72</c:f>
              <c:strCache>
                <c:ptCount val="1"/>
                <c:pt idx="0">
                  <c:v>Employee benefit expense as a percentage of sales in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Sheet1!$B$71:$F$71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Sheet1!$B$72:$F$72</c:f>
              <c:numCache>
                <c:formatCode>0%</c:formatCode>
                <c:ptCount val="5"/>
                <c:pt idx="0">
                  <c:v>0.55000000000000004</c:v>
                </c:pt>
                <c:pt idx="1">
                  <c:v>0.5</c:v>
                </c:pt>
                <c:pt idx="2">
                  <c:v>0.54</c:v>
                </c:pt>
                <c:pt idx="3">
                  <c:v>0.49</c:v>
                </c:pt>
                <c:pt idx="4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71984"/>
        <c:axId val="643775792"/>
      </c:barChart>
      <c:catAx>
        <c:axId val="64377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5792"/>
        <c:crosses val="autoZero"/>
        <c:auto val="1"/>
        <c:lblAlgn val="ctr"/>
        <c:lblOffset val="100"/>
        <c:noMultiLvlLbl val="0"/>
      </c:catAx>
      <c:valAx>
        <c:axId val="643775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1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Sheet1!$A$75</c:f>
              <c:strCache>
                <c:ptCount val="1"/>
                <c:pt idx="0">
                  <c:v>Revenue per employee (in lakhs)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Sheet1!$B$74:$F$74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Sheet1!$B$75:$F$75</c:f>
              <c:numCache>
                <c:formatCode>General</c:formatCode>
                <c:ptCount val="5"/>
                <c:pt idx="0">
                  <c:v>34.549999999999997</c:v>
                </c:pt>
                <c:pt idx="1">
                  <c:v>33.25</c:v>
                </c:pt>
                <c:pt idx="2">
                  <c:v>31.16</c:v>
                </c:pt>
                <c:pt idx="3">
                  <c:v>42.11</c:v>
                </c:pt>
                <c:pt idx="4">
                  <c:v>27.27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63824"/>
        <c:axId val="643777424"/>
      </c:barChart>
      <c:catAx>
        <c:axId val="643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7424"/>
        <c:crosses val="autoZero"/>
        <c:auto val="1"/>
        <c:lblAlgn val="ctr"/>
        <c:lblOffset val="100"/>
        <c:noMultiLvlLbl val="0"/>
      </c:catAx>
      <c:valAx>
        <c:axId val="64377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58705161854772E-2"/>
          <c:y val="0.17171296296296298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Sheet1!$A$77</c:f>
              <c:strCache>
                <c:ptCount val="1"/>
                <c:pt idx="0">
                  <c:v>Cost per employee (in lakhs)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Sheet1!$B$76:$F$76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Sheet1!$B$77:$F$77</c:f>
              <c:numCache>
                <c:formatCode>General</c:formatCode>
                <c:ptCount val="5"/>
                <c:pt idx="0">
                  <c:v>19.05</c:v>
                </c:pt>
                <c:pt idx="1">
                  <c:v>16.61</c:v>
                </c:pt>
                <c:pt idx="2">
                  <c:v>16.8</c:v>
                </c:pt>
                <c:pt idx="3">
                  <c:v>20.59</c:v>
                </c:pt>
                <c:pt idx="4">
                  <c:v>14.73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69808"/>
        <c:axId val="643764368"/>
      </c:barChart>
      <c:catAx>
        <c:axId val="64376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4368"/>
        <c:crosses val="autoZero"/>
        <c:auto val="1"/>
        <c:lblAlgn val="ctr"/>
        <c:lblOffset val="100"/>
        <c:noMultiLvlLbl val="0"/>
      </c:catAx>
      <c:valAx>
        <c:axId val="64376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EBITDA 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Sheet1!$B$83:$F$83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Sheet1!$B$84:$F$84</c:f>
              <c:numCache>
                <c:formatCode>0%</c:formatCode>
                <c:ptCount val="5"/>
                <c:pt idx="0">
                  <c:v>0.32</c:v>
                </c:pt>
                <c:pt idx="1">
                  <c:v>0.25</c:v>
                </c:pt>
                <c:pt idx="2">
                  <c:v>0.31</c:v>
                </c:pt>
                <c:pt idx="3">
                  <c:v>0.24</c:v>
                </c:pt>
                <c:pt idx="4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Sheet1!$A$85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Sheet1!$B$83:$F$83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Sheet1!$B$85:$F$85</c:f>
              <c:numCache>
                <c:formatCode>0%</c:formatCode>
                <c:ptCount val="5"/>
                <c:pt idx="0">
                  <c:v>0.31</c:v>
                </c:pt>
                <c:pt idx="1">
                  <c:v>0.24</c:v>
                </c:pt>
                <c:pt idx="2">
                  <c:v>0.28999999999999998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73072"/>
        <c:axId val="643764912"/>
      </c:barChart>
      <c:catAx>
        <c:axId val="6437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4912"/>
        <c:crosses val="autoZero"/>
        <c:auto val="1"/>
        <c:lblAlgn val="ctr"/>
        <c:lblOffset val="100"/>
        <c:noMultiLvlLbl val="0"/>
      </c:catAx>
      <c:valAx>
        <c:axId val="643764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PAT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Sheet1!$B$86:$F$86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Sheet1!$B$87:$F$87</c:f>
              <c:numCache>
                <c:formatCode>0%</c:formatCode>
                <c:ptCount val="5"/>
                <c:pt idx="0">
                  <c:v>0.21</c:v>
                </c:pt>
                <c:pt idx="1">
                  <c:v>0.15</c:v>
                </c:pt>
                <c:pt idx="2">
                  <c:v>0.22</c:v>
                </c:pt>
                <c:pt idx="3">
                  <c:v>0.18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Sheet1!$A$88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Sheet1!$B$86:$F$86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Sheet1!$B$88:$F$88</c:f>
              <c:numCache>
                <c:formatCode>0%</c:formatCode>
                <c:ptCount val="5"/>
                <c:pt idx="0">
                  <c:v>0.23</c:v>
                </c:pt>
                <c:pt idx="1">
                  <c:v>0.15</c:v>
                </c:pt>
                <c:pt idx="2">
                  <c:v>0.21</c:v>
                </c:pt>
                <c:pt idx="3">
                  <c:v>0.17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68176"/>
        <c:axId val="643765456"/>
      </c:barChart>
      <c:catAx>
        <c:axId val="64376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5456"/>
        <c:crosses val="autoZero"/>
        <c:auto val="1"/>
        <c:lblAlgn val="ctr"/>
        <c:lblOffset val="100"/>
        <c:noMultiLvlLbl val="0"/>
      </c:catAx>
      <c:valAx>
        <c:axId val="643765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Sheet1!$A$94</c:f>
              <c:strCache>
                <c:ptCount val="1"/>
                <c:pt idx="0">
                  <c:v>Sub contracting Expense as a percentage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Sheet1!$B$93:$F$93</c:f>
              <c:strCache>
                <c:ptCount val="5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HCL</c:v>
                </c:pt>
                <c:pt idx="4">
                  <c:v>Tech Mahindra</c:v>
                </c:pt>
              </c:strCache>
            </c:strRef>
          </c:cat>
          <c:val>
            <c:numRef>
              <c:f>Sheet1!$B$94:$F$94</c:f>
              <c:numCache>
                <c:formatCode>0%</c:formatCode>
                <c:ptCount val="5"/>
                <c:pt idx="0">
                  <c:v>0.06</c:v>
                </c:pt>
                <c:pt idx="1">
                  <c:v>0.15</c:v>
                </c:pt>
                <c:pt idx="2">
                  <c:v>7.0000000000000007E-2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68720"/>
        <c:axId val="643776336"/>
      </c:barChart>
      <c:catAx>
        <c:axId val="6437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6336"/>
        <c:crosses val="autoZero"/>
        <c:auto val="1"/>
        <c:lblAlgn val="ctr"/>
        <c:lblOffset val="100"/>
        <c:noMultiLvlLbl val="0"/>
      </c:catAx>
      <c:valAx>
        <c:axId val="643776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Sheet1!$A$96</c:f>
              <c:strCache>
                <c:ptCount val="1"/>
                <c:pt idx="0">
                  <c:v>Revenue per employee of infosys in (US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Sheet1!$B$95:$E$95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Sheet1!$B$96:$E$96</c:f>
              <c:numCache>
                <c:formatCode>General</c:formatCode>
                <c:ptCount val="4"/>
                <c:pt idx="0">
                  <c:v>52340</c:v>
                </c:pt>
                <c:pt idx="1">
                  <c:v>50745</c:v>
                </c:pt>
                <c:pt idx="2">
                  <c:v>51375</c:v>
                </c:pt>
                <c:pt idx="3">
                  <c:v>54602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70352"/>
        <c:axId val="643766000"/>
      </c:barChart>
      <c:catAx>
        <c:axId val="64377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6000"/>
        <c:crosses val="autoZero"/>
        <c:auto val="1"/>
        <c:lblAlgn val="ctr"/>
        <c:lblOffset val="100"/>
        <c:noMultiLvlLbl val="0"/>
      </c:catAx>
      <c:valAx>
        <c:axId val="643766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Number</a:t>
            </a:r>
            <a:r>
              <a:rPr lang="en-IN" baseline="0"/>
              <a:t> of employees, Net and Gross addition of employee 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Sheet1!$A$101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Sheet1!$B$100:$E$100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Sheet1!$B$101:$E$101</c:f>
              <c:numCache>
                <c:formatCode>General</c:formatCode>
                <c:ptCount val="4"/>
                <c:pt idx="0">
                  <c:v>176187</c:v>
                </c:pt>
                <c:pt idx="1">
                  <c:v>194044</c:v>
                </c:pt>
                <c:pt idx="2">
                  <c:v>200364</c:v>
                </c:pt>
                <c:pt idx="3">
                  <c:v>204107</c:v>
                </c:pt>
              </c:numCache>
            </c:numRef>
          </c:val>
        </c:ser>
        <c:ser>
          <c:idx val="1"/>
          <c:order val="1"/>
          <c:tx>
            <c:strRef>
              <c:f>Sheet1!$A$102</c:f>
              <c:strCache>
                <c:ptCount val="1"/>
                <c:pt idx="0">
                  <c:v>Net additions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Sheet1!$B$100:$E$100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Sheet1!$B$102:$E$102</c:f>
              <c:numCache>
                <c:formatCode>General</c:formatCode>
                <c:ptCount val="4"/>
                <c:pt idx="0">
                  <c:v>15782</c:v>
                </c:pt>
                <c:pt idx="1">
                  <c:v>17857</c:v>
                </c:pt>
                <c:pt idx="2">
                  <c:v>6320</c:v>
                </c:pt>
                <c:pt idx="3">
                  <c:v>3743</c:v>
                </c:pt>
              </c:numCache>
            </c:numRef>
          </c:val>
        </c:ser>
        <c:ser>
          <c:idx val="2"/>
          <c:order val="2"/>
          <c:tx>
            <c:strRef>
              <c:f>Sheet1!$A$103</c:f>
              <c:strCache>
                <c:ptCount val="1"/>
                <c:pt idx="0">
                  <c:v>Gross addition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Sheet1!$B$100:$E$100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Sheet1!$B$103:$E$103</c:f>
              <c:numCache>
                <c:formatCode>General</c:formatCode>
                <c:ptCount val="4"/>
                <c:pt idx="0">
                  <c:v>53386</c:v>
                </c:pt>
                <c:pt idx="1">
                  <c:v>52545</c:v>
                </c:pt>
                <c:pt idx="2">
                  <c:v>44235</c:v>
                </c:pt>
                <c:pt idx="3">
                  <c:v>44110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69264"/>
        <c:axId val="643766544"/>
      </c:barChart>
      <c:catAx>
        <c:axId val="64376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6544"/>
        <c:crosses val="autoZero"/>
        <c:auto val="1"/>
        <c:lblAlgn val="ctr"/>
        <c:lblOffset val="100"/>
        <c:noMultiLvlLbl val="0"/>
      </c:catAx>
      <c:valAx>
        <c:axId val="64376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Revenue By business IT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FY 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Sheet1!$A$7:$A$13</c:f>
              <c:strCache>
                <c:ptCount val="7"/>
                <c:pt idx="0">
                  <c:v>Application development</c:v>
                </c:pt>
                <c:pt idx="1">
                  <c:v>Application Maintenance</c:v>
                </c:pt>
                <c:pt idx="2">
                  <c:v>Infrastructure Management Services</c:v>
                </c:pt>
                <c:pt idx="3">
                  <c:v>Testing services</c:v>
                </c:pt>
                <c:pt idx="4">
                  <c:v>Product Engineering services</c:v>
                </c:pt>
                <c:pt idx="5">
                  <c:v>Business Process management</c:v>
                </c:pt>
                <c:pt idx="6">
                  <c:v>Others</c:v>
                </c:pt>
              </c:strCache>
            </c:strRef>
          </c:cat>
          <c:val>
            <c:numRef>
              <c:f>Sheet1!$B$7:$B$13</c:f>
              <c:numCache>
                <c:formatCode>0%</c:formatCode>
                <c:ptCount val="7"/>
                <c:pt idx="0">
                  <c:v>0.14000000000000001</c:v>
                </c:pt>
                <c:pt idx="1">
                  <c:v>0.19600000000000001</c:v>
                </c:pt>
                <c:pt idx="2">
                  <c:v>8.1000000000000003E-2</c:v>
                </c:pt>
                <c:pt idx="3">
                  <c:v>0.09</c:v>
                </c:pt>
                <c:pt idx="4">
                  <c:v>3.4000000000000002E-2</c:v>
                </c:pt>
                <c:pt idx="5">
                  <c:v>4.9000000000000002E-2</c:v>
                </c:pt>
                <c:pt idx="6">
                  <c:v>2.8000000000000001E-2</c:v>
                </c:pt>
              </c:numCache>
            </c:numRef>
          </c:val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FY17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Sheet1!$A$7:$A$13</c:f>
              <c:strCache>
                <c:ptCount val="7"/>
                <c:pt idx="0">
                  <c:v>Application development</c:v>
                </c:pt>
                <c:pt idx="1">
                  <c:v>Application Maintenance</c:v>
                </c:pt>
                <c:pt idx="2">
                  <c:v>Infrastructure Management Services</c:v>
                </c:pt>
                <c:pt idx="3">
                  <c:v>Testing services</c:v>
                </c:pt>
                <c:pt idx="4">
                  <c:v>Product Engineering services</c:v>
                </c:pt>
                <c:pt idx="5">
                  <c:v>Business Process management</c:v>
                </c:pt>
                <c:pt idx="6">
                  <c:v>Others</c:v>
                </c:pt>
              </c:strCache>
            </c:strRef>
          </c:cat>
          <c:val>
            <c:numRef>
              <c:f>Sheet1!$C$7:$C$13</c:f>
              <c:numCache>
                <c:formatCode>0%</c:formatCode>
                <c:ptCount val="7"/>
                <c:pt idx="0">
                  <c:v>0.152</c:v>
                </c:pt>
                <c:pt idx="1">
                  <c:v>0.17899999999999999</c:v>
                </c:pt>
                <c:pt idx="2">
                  <c:v>8.4000000000000005E-2</c:v>
                </c:pt>
                <c:pt idx="3">
                  <c:v>9.0999999999999998E-2</c:v>
                </c:pt>
                <c:pt idx="4">
                  <c:v>3.7999999999999999E-2</c:v>
                </c:pt>
                <c:pt idx="5">
                  <c:v>0.05</c:v>
                </c:pt>
                <c:pt idx="6">
                  <c:v>2.9000000000000001E-2</c:v>
                </c:pt>
              </c:numCache>
            </c:numRef>
          </c:val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FY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Sheet1!$A$7:$A$13</c:f>
              <c:strCache>
                <c:ptCount val="7"/>
                <c:pt idx="0">
                  <c:v>Application development</c:v>
                </c:pt>
                <c:pt idx="1">
                  <c:v>Application Maintenance</c:v>
                </c:pt>
                <c:pt idx="2">
                  <c:v>Infrastructure Management Services</c:v>
                </c:pt>
                <c:pt idx="3">
                  <c:v>Testing services</c:v>
                </c:pt>
                <c:pt idx="4">
                  <c:v>Product Engineering services</c:v>
                </c:pt>
                <c:pt idx="5">
                  <c:v>Business Process management</c:v>
                </c:pt>
                <c:pt idx="6">
                  <c:v>Others</c:v>
                </c:pt>
              </c:strCache>
            </c:strRef>
          </c:cat>
          <c:val>
            <c:numRef>
              <c:f>Sheet1!$D$7:$D$13</c:f>
              <c:numCache>
                <c:formatCode>0%</c:formatCode>
                <c:ptCount val="7"/>
                <c:pt idx="0">
                  <c:v>0.155</c:v>
                </c:pt>
                <c:pt idx="1">
                  <c:v>0.161</c:v>
                </c:pt>
                <c:pt idx="2">
                  <c:v>8.8999999999999996E-2</c:v>
                </c:pt>
                <c:pt idx="3">
                  <c:v>9.5000000000000001E-2</c:v>
                </c:pt>
                <c:pt idx="4">
                  <c:v>4.1000000000000002E-2</c:v>
                </c:pt>
                <c:pt idx="5">
                  <c:v>5.1999999999999998E-2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641184"/>
        <c:axId val="557636288"/>
      </c:barChart>
      <c:catAx>
        <c:axId val="5576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6288"/>
        <c:crosses val="autoZero"/>
        <c:auto val="1"/>
        <c:lblAlgn val="ctr"/>
        <c:lblOffset val="100"/>
        <c:noMultiLvlLbl val="0"/>
      </c:catAx>
      <c:valAx>
        <c:axId val="557636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Employee Utlization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Sheet1!$A$109</c:f>
              <c:strCache>
                <c:ptCount val="1"/>
                <c:pt idx="0">
                  <c:v>Utilization including trainees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Sheet1!$B$108:$E$108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Sheet1!$B$109:$E$109</c:f>
              <c:numCache>
                <c:formatCode>0.00%</c:formatCode>
                <c:ptCount val="4"/>
                <c:pt idx="0">
                  <c:v>0.76200000000000001</c:v>
                </c:pt>
                <c:pt idx="1">
                  <c:v>0.76500000000000001</c:v>
                </c:pt>
                <c:pt idx="2">
                  <c:v>0.78900000000000003</c:v>
                </c:pt>
                <c:pt idx="3">
                  <c:v>0.82399999999999995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Sheet1!$A$110</c:f>
              <c:strCache>
                <c:ptCount val="1"/>
                <c:pt idx="0">
                  <c:v>Utilization excluding trainees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Sheet1!$B$108:$E$108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Sheet1!$B$110:$E$110</c:f>
              <c:numCache>
                <c:formatCode>0.00%</c:formatCode>
                <c:ptCount val="4"/>
                <c:pt idx="0" formatCode="0%">
                  <c:v>0.82</c:v>
                </c:pt>
                <c:pt idx="1">
                  <c:v>0.81699999999999995</c:v>
                </c:pt>
                <c:pt idx="2">
                  <c:v>0.82799999999999996</c:v>
                </c:pt>
                <c:pt idx="3">
                  <c:v>0.85499999999999998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778512"/>
        <c:axId val="643770896"/>
      </c:lineChart>
      <c:catAx>
        <c:axId val="6437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0896"/>
        <c:crosses val="autoZero"/>
        <c:auto val="1"/>
        <c:lblAlgn val="ctr"/>
        <c:lblOffset val="100"/>
        <c:noMultiLvlLbl val="0"/>
      </c:catAx>
      <c:valAx>
        <c:axId val="64377089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Cost and revenue per employee for Infosys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Sheet1!$A$80</c:f>
              <c:strCache>
                <c:ptCount val="1"/>
                <c:pt idx="0">
                  <c:v>Revenue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Sheet1!$B$79:$E$79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Sheet1!$B$80:$E$80</c:f>
              <c:numCache>
                <c:formatCode>0</c:formatCode>
                <c:ptCount val="4"/>
                <c:pt idx="0">
                  <c:v>3026273.2210662537</c:v>
                </c:pt>
                <c:pt idx="1">
                  <c:v>3217878.4193275748</c:v>
                </c:pt>
                <c:pt idx="2">
                  <c:v>3417979.2777145593</c:v>
                </c:pt>
                <c:pt idx="3">
                  <c:v>3455148.5250383378</c:v>
                </c:pt>
              </c:numCache>
            </c:numRef>
          </c:val>
        </c:ser>
        <c:ser>
          <c:idx val="1"/>
          <c:order val="1"/>
          <c:tx>
            <c:strRef>
              <c:f>Sheet1!$A$81</c:f>
              <c:strCache>
                <c:ptCount val="1"/>
                <c:pt idx="0">
                  <c:v>Cost per employee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Sheet1!$B$79:$E$79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Sheet1!$B$81:$E$81</c:f>
              <c:numCache>
                <c:formatCode>0</c:formatCode>
                <c:ptCount val="4"/>
                <c:pt idx="0">
                  <c:v>1691498.2376679324</c:v>
                </c:pt>
                <c:pt idx="1">
                  <c:v>1773103.0075652946</c:v>
                </c:pt>
                <c:pt idx="2">
                  <c:v>1879529.2567527101</c:v>
                </c:pt>
                <c:pt idx="3">
                  <c:v>1905520.14384612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73616"/>
        <c:axId val="643774704"/>
      </c:barChart>
      <c:catAx>
        <c:axId val="6437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4704"/>
        <c:crosses val="autoZero"/>
        <c:auto val="1"/>
        <c:lblAlgn val="ctr"/>
        <c:lblOffset val="100"/>
        <c:noMultiLvlLbl val="0"/>
      </c:catAx>
      <c:valAx>
        <c:axId val="64377470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Sheet1!$A$122</c:f>
              <c:strCache>
                <c:ptCount val="1"/>
                <c:pt idx="0">
                  <c:v>Digital as % of 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Sheet1!$B$121:$H$121</c:f>
              <c:strCache>
                <c:ptCount val="7"/>
                <c:pt idx="0">
                  <c:v>Infosys</c:v>
                </c:pt>
                <c:pt idx="1">
                  <c:v>Wipro</c:v>
                </c:pt>
                <c:pt idx="2">
                  <c:v>TCS</c:v>
                </c:pt>
                <c:pt idx="3">
                  <c:v>Cognizant</c:v>
                </c:pt>
                <c:pt idx="4">
                  <c:v>Persistent</c:v>
                </c:pt>
                <c:pt idx="5">
                  <c:v>Mindtree</c:v>
                </c:pt>
                <c:pt idx="6">
                  <c:v>IBM</c:v>
                </c:pt>
              </c:strCache>
            </c:strRef>
          </c:cat>
          <c:val>
            <c:numRef>
              <c:f>Sheet1!$B$122:$H$122</c:f>
              <c:numCache>
                <c:formatCode>0%</c:formatCode>
                <c:ptCount val="7"/>
                <c:pt idx="0">
                  <c:v>0.26</c:v>
                </c:pt>
                <c:pt idx="1">
                  <c:v>0.27</c:v>
                </c:pt>
                <c:pt idx="2">
                  <c:v>0.24</c:v>
                </c:pt>
                <c:pt idx="3">
                  <c:v>0.28999999999999998</c:v>
                </c:pt>
                <c:pt idx="4">
                  <c:v>0.24</c:v>
                </c:pt>
                <c:pt idx="5">
                  <c:v>0.39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774160"/>
        <c:axId val="643779056"/>
      </c:barChart>
      <c:catAx>
        <c:axId val="64377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9056"/>
        <c:crosses val="autoZero"/>
        <c:auto val="1"/>
        <c:lblAlgn val="ctr"/>
        <c:lblOffset val="100"/>
        <c:noMultiLvlLbl val="0"/>
      </c:catAx>
      <c:valAx>
        <c:axId val="6437790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Revenue</a:t>
            </a:r>
            <a:r>
              <a:rPr lang="en-IN" baseline="0"/>
              <a:t> by Product and Platform Solutions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Sheet1!$A$15:$A$17</c:f>
              <c:numCache>
                <c:formatCode>General</c:formatCode>
                <c:ptCount val="3"/>
              </c:numCache>
            </c:numRef>
          </c:cat>
          <c:val>
            <c:numRef>
              <c:f>Sheet1!$B$15:$B$17</c:f>
              <c:numCache>
                <c:formatCode>0.00%</c:formatCode>
                <c:ptCount val="3"/>
              </c:numCache>
            </c:numRef>
          </c:val>
        </c:ser>
        <c:ser>
          <c:idx val="1"/>
          <c:order val="1"/>
          <c:tx>
            <c:strRef>
              <c:f>Sheet1!$C$14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Sheet1!$A$15:$A$17</c:f>
              <c:numCache>
                <c:formatCode>General</c:formatCode>
                <c:ptCount val="3"/>
              </c:numCache>
            </c:numRef>
          </c:cat>
          <c:val>
            <c:numRef>
              <c:f>Sheet1!$C$15:$C$17</c:f>
              <c:numCache>
                <c:formatCode>0.00%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639552"/>
        <c:axId val="557639008"/>
      </c:barChart>
      <c:catAx>
        <c:axId val="55763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9008"/>
        <c:crosses val="autoZero"/>
        <c:auto val="1"/>
        <c:lblAlgn val="ctr"/>
        <c:lblOffset val="100"/>
        <c:noMultiLvlLbl val="0"/>
      </c:catAx>
      <c:valAx>
        <c:axId val="55763900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Segmentation of standalone</a:t>
            </a:r>
            <a:r>
              <a:rPr lang="en-IN" baseline="0"/>
              <a:t> revenue 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Onsite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Sheet1!$B$23:$D$23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Sheet1!$B$24:$D$24</c:f>
              <c:numCache>
                <c:formatCode>General</c:formatCode>
                <c:ptCount val="3"/>
                <c:pt idx="0">
                  <c:v>52.7</c:v>
                </c:pt>
                <c:pt idx="1">
                  <c:v>54.4</c:v>
                </c:pt>
                <c:pt idx="2">
                  <c:v>53.1</c:v>
                </c:pt>
              </c:numCache>
            </c:numRef>
          </c:val>
        </c:ser>
        <c:ser>
          <c:idx val="1"/>
          <c:order val="1"/>
          <c:tx>
            <c:strRef>
              <c:f>Sheet1!$A$25</c:f>
              <c:strCache>
                <c:ptCount val="1"/>
                <c:pt idx="0">
                  <c:v>Offshore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Sheet1!$B$23:$D$23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Sheet1!$B$25:$D$25</c:f>
              <c:numCache>
                <c:formatCode>General</c:formatCode>
                <c:ptCount val="3"/>
                <c:pt idx="0">
                  <c:v>47.3</c:v>
                </c:pt>
                <c:pt idx="1">
                  <c:v>45.6</c:v>
                </c:pt>
                <c:pt idx="2">
                  <c:v>46.9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49344"/>
        <c:axId val="557650432"/>
      </c:barChart>
      <c:catAx>
        <c:axId val="5576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50432"/>
        <c:crosses val="autoZero"/>
        <c:auto val="1"/>
        <c:lblAlgn val="ctr"/>
        <c:lblOffset val="100"/>
        <c:noMultiLvlLbl val="0"/>
      </c:catAx>
      <c:valAx>
        <c:axId val="55765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Segmentation</a:t>
            </a:r>
            <a:r>
              <a:rPr lang="en-IN" baseline="0"/>
              <a:t> of consolidated revenue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Onsite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Sheet1!$B$29:$D$29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Sheet1!$B$30:$D$30</c:f>
              <c:numCache>
                <c:formatCode>General</c:formatCode>
                <c:ptCount val="3"/>
                <c:pt idx="0">
                  <c:v>53.2</c:v>
                </c:pt>
                <c:pt idx="1">
                  <c:v>56.8</c:v>
                </c:pt>
                <c:pt idx="2">
                  <c:v>55.4</c:v>
                </c:pt>
              </c:numCache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Offshore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Sheet1!$B$29:$D$29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Sheet1!$B$31:$D$31</c:f>
              <c:numCache>
                <c:formatCode>General</c:formatCode>
                <c:ptCount val="3"/>
                <c:pt idx="0">
                  <c:v>46.8</c:v>
                </c:pt>
                <c:pt idx="1">
                  <c:v>43.2</c:v>
                </c:pt>
                <c:pt idx="2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43360"/>
        <c:axId val="557636832"/>
      </c:barChart>
      <c:catAx>
        <c:axId val="55764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6832"/>
        <c:crosses val="autoZero"/>
        <c:auto val="1"/>
        <c:lblAlgn val="ctr"/>
        <c:lblOffset val="100"/>
        <c:noMultiLvlLbl val="0"/>
      </c:catAx>
      <c:valAx>
        <c:axId val="55763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Revenue distribution by business segment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Financial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Sheet1!$B$34:$D$34</c:f>
              <c:numCache>
                <c:formatCode>0%</c:formatCode>
                <c:ptCount val="3"/>
                <c:pt idx="0">
                  <c:v>0.27264137345654299</c:v>
                </c:pt>
                <c:pt idx="1">
                  <c:v>0.27093919747678291</c:v>
                </c:pt>
                <c:pt idx="2">
                  <c:v>0.26428632199880886</c:v>
                </c:pt>
              </c:numCache>
            </c:numRef>
          </c:val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Sheet1!$B$35:$D$35</c:f>
              <c:numCache>
                <c:formatCode>0%</c:formatCode>
                <c:ptCount val="3"/>
                <c:pt idx="0">
                  <c:v>0.11124101151487004</c:v>
                </c:pt>
                <c:pt idx="1">
                  <c:v>0.10961684481046668</c:v>
                </c:pt>
                <c:pt idx="2">
                  <c:v>0.1091716060236522</c:v>
                </c:pt>
              </c:numCache>
            </c:numRef>
          </c:val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Energy &amp; Utilities, Communication and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Sheet1!$B$36:$D$36</c:f>
              <c:numCache>
                <c:formatCode>0%</c:formatCode>
                <c:ptCount val="3"/>
                <c:pt idx="0">
                  <c:v>0.21695680722602137</c:v>
                </c:pt>
                <c:pt idx="1">
                  <c:v>0.22530810116231528</c:v>
                </c:pt>
                <c:pt idx="2">
                  <c:v>0.23761379427696322</c:v>
                </c:pt>
              </c:numCache>
            </c:numRef>
          </c:val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Retail, consumer Packaged goods and logistics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Sheet1!$B$37:$D$37</c:f>
              <c:numCache>
                <c:formatCode>0%</c:formatCode>
                <c:ptCount val="3"/>
                <c:pt idx="0">
                  <c:v>0.16377059944587691</c:v>
                </c:pt>
                <c:pt idx="1">
                  <c:v>0.16390689796156765</c:v>
                </c:pt>
                <c:pt idx="2">
                  <c:v>0.15745441138935368</c:v>
                </c:pt>
              </c:numCache>
            </c:numRef>
          </c:val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Life Services, Healthcare and Insurance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Sheet1!$B$38:$D$38</c:f>
              <c:numCache>
                <c:formatCode>0%</c:formatCode>
                <c:ptCount val="3"/>
                <c:pt idx="0">
                  <c:v>0.12956230681763584</c:v>
                </c:pt>
                <c:pt idx="1">
                  <c:v>0.12319665907365224</c:v>
                </c:pt>
                <c:pt idx="2">
                  <c:v>0.13146252233345623</c:v>
                </c:pt>
              </c:numCache>
            </c:numRef>
          </c:val>
        </c:ser>
        <c:ser>
          <c:idx val="5"/>
          <c:order val="5"/>
          <c:tx>
            <c:strRef>
              <c:f>Sheet1!$A$39</c:f>
              <c:strCache>
                <c:ptCount val="1"/>
                <c:pt idx="0">
                  <c:v>Hi tech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Sheet1!$B$39:$D$39</c:f>
              <c:numCache>
                <c:formatCode>0%</c:formatCode>
                <c:ptCount val="3"/>
                <c:pt idx="0">
                  <c:v>7.8329943466632496E-2</c:v>
                </c:pt>
                <c:pt idx="1">
                  <c:v>7.4791192103265E-2</c:v>
                </c:pt>
                <c:pt idx="2">
                  <c:v>7.1566319730013331E-2</c:v>
                </c:pt>
              </c:numCache>
            </c:numRef>
          </c:val>
        </c:ser>
        <c:ser>
          <c:idx val="6"/>
          <c:order val="6"/>
          <c:tx>
            <c:strRef>
              <c:f>Sheet1!$A$40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Sheet1!$B$33:$D$33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Sheet1!$B$40:$D$40</c:f>
              <c:numCache>
                <c:formatCode>0%</c:formatCode>
                <c:ptCount val="3"/>
                <c:pt idx="0">
                  <c:v>2.7465927835877067E-2</c:v>
                </c:pt>
                <c:pt idx="1">
                  <c:v>3.2241107411950236E-2</c:v>
                </c:pt>
                <c:pt idx="2">
                  <c:v>2.8445024247752474E-2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37376"/>
        <c:axId val="557646080"/>
      </c:barChart>
      <c:catAx>
        <c:axId val="5576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6080"/>
        <c:crosses val="autoZero"/>
        <c:auto val="1"/>
        <c:lblAlgn val="ctr"/>
        <c:lblOffset val="100"/>
        <c:noMultiLvlLbl val="0"/>
      </c:catAx>
      <c:valAx>
        <c:axId val="5576460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Distribution of revenue Geography wise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Sheet1!$A$43</c:f>
              <c:strCache>
                <c:ptCount val="1"/>
                <c:pt idx="0">
                  <c:v>America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Sheet1!$B$42:$F$42</c:f>
              <c:strCache>
                <c:ptCount val="5"/>
                <c:pt idx="0">
                  <c:v>TCS</c:v>
                </c:pt>
                <c:pt idx="1">
                  <c:v>Wipro</c:v>
                </c:pt>
                <c:pt idx="2">
                  <c:v>HCL Tech</c:v>
                </c:pt>
                <c:pt idx="3">
                  <c:v>Infosys</c:v>
                </c:pt>
                <c:pt idx="4">
                  <c:v>Tech mahindra</c:v>
                </c:pt>
              </c:strCache>
            </c:strRef>
          </c:cat>
          <c:val>
            <c:numRef>
              <c:f>Sheet1!$B$43:$F$43</c:f>
              <c:numCache>
                <c:formatCode>0%</c:formatCode>
                <c:ptCount val="5"/>
                <c:pt idx="0">
                  <c:v>0.53730991681829998</c:v>
                </c:pt>
                <c:pt idx="1">
                  <c:v>0.51886896046852127</c:v>
                </c:pt>
                <c:pt idx="2">
                  <c:v>0.625</c:v>
                </c:pt>
                <c:pt idx="3">
                  <c:v>0.60399999999999998</c:v>
                </c:pt>
                <c:pt idx="4">
                  <c:v>0.46600000000000003</c:v>
                </c:pt>
              </c:numCache>
            </c:numRef>
          </c:val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Sheet1!$B$42:$F$42</c:f>
              <c:strCache>
                <c:ptCount val="5"/>
                <c:pt idx="0">
                  <c:v>TCS</c:v>
                </c:pt>
                <c:pt idx="1">
                  <c:v>Wipro</c:v>
                </c:pt>
                <c:pt idx="2">
                  <c:v>HCL Tech</c:v>
                </c:pt>
                <c:pt idx="3">
                  <c:v>Infosys</c:v>
                </c:pt>
                <c:pt idx="4">
                  <c:v>Tech mahindra</c:v>
                </c:pt>
              </c:strCache>
            </c:strRef>
          </c:cat>
          <c:val>
            <c:numRef>
              <c:f>Sheet1!$B$44:$F$44</c:f>
              <c:numCache>
                <c:formatCode>0%</c:formatCode>
                <c:ptCount val="5"/>
                <c:pt idx="0">
                  <c:v>0.27744833636599947</c:v>
                </c:pt>
                <c:pt idx="1">
                  <c:v>0.25364202049780382</c:v>
                </c:pt>
                <c:pt idx="2">
                  <c:v>0.28799999999999998</c:v>
                </c:pt>
                <c:pt idx="3">
                  <c:v>0.23699999999999999</c:v>
                </c:pt>
                <c:pt idx="4">
                  <c:v>0.29799999999999999</c:v>
                </c:pt>
              </c:numCache>
            </c:numRef>
          </c:val>
        </c:ser>
        <c:ser>
          <c:idx val="2"/>
          <c:order val="2"/>
          <c:tx>
            <c:strRef>
              <c:f>Sheet1!$A$45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Sheet1!$B$42:$F$42</c:f>
              <c:strCache>
                <c:ptCount val="5"/>
                <c:pt idx="0">
                  <c:v>TCS</c:v>
                </c:pt>
                <c:pt idx="1">
                  <c:v>Wipro</c:v>
                </c:pt>
                <c:pt idx="2">
                  <c:v>HCL Tech</c:v>
                </c:pt>
                <c:pt idx="3">
                  <c:v>Infosys</c:v>
                </c:pt>
                <c:pt idx="4">
                  <c:v>Tech mahindra</c:v>
                </c:pt>
              </c:strCache>
            </c:strRef>
          </c:cat>
          <c:val>
            <c:numRef>
              <c:f>Sheet1!$B$45:$F$45</c:f>
              <c:numCache>
                <c:formatCode>0%</c:formatCode>
                <c:ptCount val="5"/>
                <c:pt idx="0">
                  <c:v>6.4343969326748116E-2</c:v>
                </c:pt>
                <c:pt idx="1">
                  <c:v>7.8861639824304539E-2</c:v>
                </c:pt>
                <c:pt idx="3">
                  <c:v>3.2000000000000001E-2</c:v>
                </c:pt>
              </c:numCache>
            </c:numRef>
          </c:val>
        </c:ser>
        <c:ser>
          <c:idx val="3"/>
          <c:order val="3"/>
          <c:tx>
            <c:strRef>
              <c:f>Sheet1!$A$46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Sheet1!$B$42:$F$42</c:f>
              <c:strCache>
                <c:ptCount val="5"/>
                <c:pt idx="0">
                  <c:v>TCS</c:v>
                </c:pt>
                <c:pt idx="1">
                  <c:v>Wipro</c:v>
                </c:pt>
                <c:pt idx="2">
                  <c:v>HCL Tech</c:v>
                </c:pt>
                <c:pt idx="3">
                  <c:v>Infosys</c:v>
                </c:pt>
                <c:pt idx="4">
                  <c:v>Tech mahindra</c:v>
                </c:pt>
              </c:strCache>
            </c:strRef>
          </c:cat>
          <c:val>
            <c:numRef>
              <c:f>Sheet1!$B$46:$F$46</c:f>
              <c:numCache>
                <c:formatCode>0%</c:formatCode>
                <c:ptCount val="5"/>
                <c:pt idx="0">
                  <c:v>0.12089777748895243</c:v>
                </c:pt>
                <c:pt idx="1">
                  <c:v>0.14849926793557833</c:v>
                </c:pt>
                <c:pt idx="2">
                  <c:v>8.5999999999999993E-2</c:v>
                </c:pt>
                <c:pt idx="3">
                  <c:v>0.127</c:v>
                </c:pt>
                <c:pt idx="4">
                  <c:v>0.23599999999999999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44448"/>
        <c:axId val="557638464"/>
      </c:barChart>
      <c:catAx>
        <c:axId val="5576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8464"/>
        <c:crosses val="autoZero"/>
        <c:auto val="1"/>
        <c:lblAlgn val="ctr"/>
        <c:lblOffset val="100"/>
        <c:noMultiLvlLbl val="0"/>
      </c:catAx>
      <c:valAx>
        <c:axId val="557638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Geography wise</a:t>
            </a:r>
            <a:r>
              <a:rPr lang="en-IN" baseline="0"/>
              <a:t> distribution of revenue of Infosys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Sheet1!$B$48:$E$48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Sheet1!$B$49:$E$49</c:f>
              <c:numCache>
                <c:formatCode>0%</c:formatCode>
                <c:ptCount val="4"/>
                <c:pt idx="0">
                  <c:v>0.61505279543877422</c:v>
                </c:pt>
                <c:pt idx="1">
                  <c:v>0.62681571403404812</c:v>
                </c:pt>
                <c:pt idx="2">
                  <c:v>0.61923953040126156</c:v>
                </c:pt>
                <c:pt idx="3">
                  <c:v>0.60371231672385917</c:v>
                </c:pt>
              </c:numCache>
            </c:numRef>
          </c:val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Sheet1!$B$48:$E$48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Sheet1!$B$50:$E$50</c:f>
              <c:numCache>
                <c:formatCode>0%</c:formatCode>
                <c:ptCount val="4"/>
                <c:pt idx="0">
                  <c:v>0.2406084135111311</c:v>
                </c:pt>
                <c:pt idx="1">
                  <c:v>0.23018529491840298</c:v>
                </c:pt>
                <c:pt idx="2">
                  <c:v>0.22475322703113135</c:v>
                </c:pt>
                <c:pt idx="3">
                  <c:v>0.23734437480502538</c:v>
                </c:pt>
              </c:numCache>
            </c:numRef>
          </c:val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Sheet1!$B$48:$E$48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Sheet1!$B$51:$E$51</c:f>
              <c:numCache>
                <c:formatCode>0%</c:formatCode>
                <c:ptCount val="4"/>
                <c:pt idx="0">
                  <c:v>2.4081471895571936E-2</c:v>
                </c:pt>
                <c:pt idx="1">
                  <c:v>2.599253695488541E-2</c:v>
                </c:pt>
                <c:pt idx="2">
                  <c:v>3.1832252788972608E-2</c:v>
                </c:pt>
                <c:pt idx="3">
                  <c:v>3.1635517994384729E-2</c:v>
                </c:pt>
              </c:numCache>
            </c:numRef>
          </c:val>
        </c:ser>
        <c:ser>
          <c:idx val="3"/>
          <c:order val="3"/>
          <c:tx>
            <c:strRef>
              <c:f>Sheet1!$A$52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Sheet1!$B$48:$E$48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Sheet1!$B$52:$E$52</c:f>
              <c:numCache>
                <c:formatCode>0%</c:formatCode>
                <c:ptCount val="4"/>
                <c:pt idx="0">
                  <c:v>0.12025731915452278</c:v>
                </c:pt>
                <c:pt idx="1">
                  <c:v>0.11700645409266347</c:v>
                </c:pt>
                <c:pt idx="2">
                  <c:v>0.12417498977863442</c:v>
                </c:pt>
                <c:pt idx="3">
                  <c:v>0.12730779047673066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47712"/>
        <c:axId val="557644992"/>
      </c:barChart>
      <c:catAx>
        <c:axId val="5576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4992"/>
        <c:crosses val="autoZero"/>
        <c:auto val="1"/>
        <c:lblAlgn val="ctr"/>
        <c:lblOffset val="100"/>
        <c:noMultiLvlLbl val="0"/>
      </c:catAx>
      <c:valAx>
        <c:axId val="55764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Sheet1!$A$65</c:f>
              <c:strCache>
                <c:ptCount val="1"/>
                <c:pt idx="0">
                  <c:v>Number of US$100 million+ clients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Sheet1!$C$54:$F$54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Sheet1!$C$65:$F$65</c:f>
              <c:numCache>
                <c:formatCode>General</c:formatCode>
                <c:ptCount val="4"/>
                <c:pt idx="0">
                  <c:v>15</c:v>
                </c:pt>
                <c:pt idx="1">
                  <c:v>14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646624"/>
        <c:axId val="557648256"/>
      </c:lineChart>
      <c:catAx>
        <c:axId val="5576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8256"/>
        <c:crosses val="autoZero"/>
        <c:auto val="1"/>
        <c:lblAlgn val="ctr"/>
        <c:lblOffset val="100"/>
        <c:noMultiLvlLbl val="0"/>
      </c:catAx>
      <c:valAx>
        <c:axId val="55764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123825</xdr:rowOff>
    </xdr:from>
    <xdr:to>
      <xdr:col>15</xdr:col>
      <xdr:colOff>76200</xdr:colOff>
      <xdr:row>15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395287</xdr:colOff>
      <xdr:row>15</xdr:row>
      <xdr:rowOff>85725</xdr:rowOff>
    </xdr:from>
    <xdr:to>
      <xdr:col>15</xdr:col>
      <xdr:colOff>90487</xdr:colOff>
      <xdr:row>29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395287</xdr:colOff>
      <xdr:row>30</xdr:row>
      <xdr:rowOff>85725</xdr:rowOff>
    </xdr:from>
    <xdr:to>
      <xdr:col>15</xdr:col>
      <xdr:colOff>90487</xdr:colOff>
      <xdr:row>44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257175</xdr:colOff>
      <xdr:row>59</xdr:row>
      <xdr:rowOff>14287</xdr:rowOff>
    </xdr:from>
    <xdr:to>
      <xdr:col>14</xdr:col>
      <xdr:colOff>561975</xdr:colOff>
      <xdr:row>73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295275</xdr:colOff>
      <xdr:row>45</xdr:row>
      <xdr:rowOff>147637</xdr:rowOff>
    </xdr:from>
    <xdr:to>
      <xdr:col>14</xdr:col>
      <xdr:colOff>600075</xdr:colOff>
      <xdr:row>58</xdr:row>
      <xdr:rowOff>33337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238125</xdr:colOff>
      <xdr:row>100</xdr:row>
      <xdr:rowOff>71437</xdr:rowOff>
    </xdr:from>
    <xdr:to>
      <xdr:col>17</xdr:col>
      <xdr:colOff>47625</xdr:colOff>
      <xdr:row>120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128587</xdr:colOff>
      <xdr:row>74</xdr:row>
      <xdr:rowOff>85725</xdr:rowOff>
    </xdr:from>
    <xdr:to>
      <xdr:col>14</xdr:col>
      <xdr:colOff>433387</xdr:colOff>
      <xdr:row>88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242887</xdr:colOff>
      <xdr:row>89</xdr:row>
      <xdr:rowOff>47625</xdr:rowOff>
    </xdr:from>
    <xdr:to>
      <xdr:col>13</xdr:col>
      <xdr:colOff>352425</xdr:colOff>
      <xdr:row>104</xdr:row>
      <xdr:rowOff>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457200</xdr:colOff>
      <xdr:row>46</xdr:row>
      <xdr:rowOff>4762</xdr:rowOff>
    </xdr:from>
    <xdr:to>
      <xdr:col>14</xdr:col>
      <xdr:colOff>152400</xdr:colOff>
      <xdr:row>58</xdr:row>
      <xdr:rowOff>80962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100012</xdr:colOff>
      <xdr:row>73</xdr:row>
      <xdr:rowOff>152400</xdr:rowOff>
    </xdr:from>
    <xdr:to>
      <xdr:col>14</xdr:col>
      <xdr:colOff>404812</xdr:colOff>
      <xdr:row>88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242887</xdr:colOff>
      <xdr:row>59</xdr:row>
      <xdr:rowOff>76200</xdr:rowOff>
    </xdr:from>
    <xdr:to>
      <xdr:col>22</xdr:col>
      <xdr:colOff>547687</xdr:colOff>
      <xdr:row>73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280987</xdr:colOff>
      <xdr:row>74</xdr:row>
      <xdr:rowOff>161925</xdr:rowOff>
    </xdr:from>
    <xdr:to>
      <xdr:col>22</xdr:col>
      <xdr:colOff>585787</xdr:colOff>
      <xdr:row>89</xdr:row>
      <xdr:rowOff>47625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557212</xdr:colOff>
      <xdr:row>57</xdr:row>
      <xdr:rowOff>171450</xdr:rowOff>
    </xdr:from>
    <xdr:to>
      <xdr:col>32</xdr:col>
      <xdr:colOff>252412</xdr:colOff>
      <xdr:row>72</xdr:row>
      <xdr:rowOff>57150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42862</xdr:colOff>
      <xdr:row>73</xdr:row>
      <xdr:rowOff>152400</xdr:rowOff>
    </xdr:from>
    <xdr:to>
      <xdr:col>32</xdr:col>
      <xdr:colOff>347662</xdr:colOff>
      <xdr:row>88</xdr:row>
      <xdr:rowOff>38100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200024</xdr:colOff>
      <xdr:row>89</xdr:row>
      <xdr:rowOff>161924</xdr:rowOff>
    </xdr:from>
    <xdr:to>
      <xdr:col>19</xdr:col>
      <xdr:colOff>100011</xdr:colOff>
      <xdr:row>105</xdr:row>
      <xdr:rowOff>57149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242887</xdr:colOff>
      <xdr:row>96</xdr:row>
      <xdr:rowOff>76200</xdr:rowOff>
    </xdr:from>
    <xdr:to>
      <xdr:col>23</xdr:col>
      <xdr:colOff>547687</xdr:colOff>
      <xdr:row>110</xdr:row>
      <xdr:rowOff>152400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195262</xdr:colOff>
      <xdr:row>92</xdr:row>
      <xdr:rowOff>85725</xdr:rowOff>
    </xdr:from>
    <xdr:to>
      <xdr:col>21</xdr:col>
      <xdr:colOff>500062</xdr:colOff>
      <xdr:row>106</xdr:row>
      <xdr:rowOff>161925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347662</xdr:colOff>
      <xdr:row>91</xdr:row>
      <xdr:rowOff>57150</xdr:rowOff>
    </xdr:from>
    <xdr:to>
      <xdr:col>30</xdr:col>
      <xdr:colOff>42862</xdr:colOff>
      <xdr:row>105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400050</xdr:colOff>
      <xdr:row>84</xdr:row>
      <xdr:rowOff>166687</xdr:rowOff>
    </xdr:from>
    <xdr:to>
      <xdr:col>16</xdr:col>
      <xdr:colOff>352425</xdr:colOff>
      <xdr:row>99</xdr:row>
      <xdr:rowOff>52387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514350</xdr:colOff>
      <xdr:row>94</xdr:row>
      <xdr:rowOff>4762</xdr:rowOff>
    </xdr:from>
    <xdr:to>
      <xdr:col>13</xdr:col>
      <xdr:colOff>209550</xdr:colOff>
      <xdr:row>108</xdr:row>
      <xdr:rowOff>80962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247650</xdr:colOff>
      <xdr:row>84</xdr:row>
      <xdr:rowOff>4762</xdr:rowOff>
    </xdr:from>
    <xdr:to>
      <xdr:col>14</xdr:col>
      <xdr:colOff>552450</xdr:colOff>
      <xdr:row>98</xdr:row>
      <xdr:rowOff>80962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438150</xdr:colOff>
      <xdr:row>109</xdr:row>
      <xdr:rowOff>4762</xdr:rowOff>
    </xdr:from>
    <xdr:to>
      <xdr:col>9</xdr:col>
      <xdr:colOff>57150</xdr:colOff>
      <xdr:row>123</xdr:row>
      <xdr:rowOff>80962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2" zoomScaleNormal="100" workbookViewId="0">
      <selection activeCell="E61" sqref="E61"/>
    </sheetView>
  </sheetViews>
  <sheetFormatPr defaultRowHeight="15" x14ac:dyDescent="0.25"/>
  <cols>
    <col min="1" max="1" width="49.42578125" bestFit="1" customWidth="1"/>
    <col min="2" max="2" width="12.7109375" customWidth="1"/>
    <col min="3" max="5" width="10.5703125" bestFit="1" customWidth="1"/>
  </cols>
  <sheetData>
    <row r="1" spans="1:11" ht="31.5" x14ac:dyDescent="0.5">
      <c r="A1" s="6" t="s">
        <v>63</v>
      </c>
    </row>
    <row r="2" spans="1:11" x14ac:dyDescent="0.25">
      <c r="A2" s="12" t="s">
        <v>64</v>
      </c>
    </row>
    <row r="3" spans="1:11" x14ac:dyDescent="0.25">
      <c r="A3" t="s">
        <v>67</v>
      </c>
      <c r="F3" s="15"/>
      <c r="G3" s="15"/>
      <c r="H3" s="15"/>
      <c r="I3" s="15"/>
      <c r="J3" s="15"/>
      <c r="K3" s="15"/>
    </row>
    <row r="4" spans="1:11" x14ac:dyDescent="0.25">
      <c r="A4" s="4" t="s">
        <v>66</v>
      </c>
      <c r="B4" s="5">
        <v>2015</v>
      </c>
      <c r="C4" s="5">
        <v>2016</v>
      </c>
      <c r="D4" s="5">
        <v>2017</v>
      </c>
      <c r="E4" s="5">
        <v>2018</v>
      </c>
      <c r="F4" s="14"/>
      <c r="G4" s="1">
        <v>2015</v>
      </c>
      <c r="H4" s="1">
        <v>2016</v>
      </c>
      <c r="I4" s="1">
        <v>2017</v>
      </c>
      <c r="J4" s="1">
        <v>2018</v>
      </c>
      <c r="K4" s="14"/>
    </row>
    <row r="5" spans="1:11" x14ac:dyDescent="0.25">
      <c r="A5" s="50" t="s">
        <v>68</v>
      </c>
      <c r="B5" s="48"/>
      <c r="C5" s="48"/>
      <c r="D5" s="48"/>
      <c r="E5" s="48"/>
      <c r="F5" s="15"/>
      <c r="G5" s="15"/>
      <c r="H5" s="15"/>
      <c r="I5" s="15"/>
      <c r="J5" s="15"/>
      <c r="K5" s="15"/>
    </row>
    <row r="6" spans="1:11" x14ac:dyDescent="0.25">
      <c r="A6" s="50" t="s">
        <v>0</v>
      </c>
      <c r="B6" s="48"/>
      <c r="C6" s="48"/>
      <c r="D6" s="48"/>
      <c r="E6" s="48"/>
      <c r="F6" s="15"/>
      <c r="G6" s="15"/>
      <c r="H6" s="15"/>
      <c r="I6" s="15"/>
      <c r="J6" s="15"/>
      <c r="K6" s="15"/>
    </row>
    <row r="7" spans="1:11" x14ac:dyDescent="0.25">
      <c r="A7" s="48" t="s">
        <v>1</v>
      </c>
      <c r="B7" s="49">
        <v>7685</v>
      </c>
      <c r="C7" s="49">
        <v>8637</v>
      </c>
      <c r="D7" s="49">
        <v>9751</v>
      </c>
      <c r="E7" s="49">
        <v>10116</v>
      </c>
      <c r="G7" s="27">
        <f>B7/$B$32</f>
        <v>0.11580946066095028</v>
      </c>
      <c r="H7" s="27">
        <f>C7/$C$32</f>
        <v>0.11462508294625083</v>
      </c>
      <c r="I7" s="27">
        <f>D7/$D$32</f>
        <v>0.11698158478795513</v>
      </c>
      <c r="J7" s="27">
        <f>E7/$E$32</f>
        <v>0.12662410814870448</v>
      </c>
    </row>
    <row r="8" spans="1:11" x14ac:dyDescent="0.25">
      <c r="A8" s="48" t="s">
        <v>2</v>
      </c>
      <c r="B8" s="49">
        <v>776</v>
      </c>
      <c r="C8" s="49">
        <v>960</v>
      </c>
      <c r="D8" s="49">
        <v>1365</v>
      </c>
      <c r="E8" s="49">
        <v>1606</v>
      </c>
      <c r="G8" s="27">
        <f t="shared" ref="G8:G59" si="0">B8/$B$32</f>
        <v>1.1693967660754381E-2</v>
      </c>
      <c r="H8" s="27">
        <f t="shared" ref="H8:H59" si="1">C8/$C$32</f>
        <v>1.2740544127405442E-2</v>
      </c>
      <c r="I8" s="27">
        <f t="shared" ref="I8:I59" si="2">D8/$D$32</f>
        <v>1.6375742307000181E-2</v>
      </c>
      <c r="J8" s="27">
        <f t="shared" ref="J8:J59" si="3">E8/$E$32</f>
        <v>2.0102641131555889E-2</v>
      </c>
    </row>
    <row r="9" spans="1:11" x14ac:dyDescent="0.25">
      <c r="A9" s="48" t="s">
        <v>3</v>
      </c>
      <c r="B9" s="49">
        <v>3091</v>
      </c>
      <c r="C9" s="49">
        <v>3764</v>
      </c>
      <c r="D9" s="49">
        <v>3652</v>
      </c>
      <c r="E9" s="49">
        <v>2211</v>
      </c>
      <c r="G9" s="27">
        <f t="shared" si="0"/>
        <v>4.6579966545607983E-2</v>
      </c>
      <c r="H9" s="27">
        <f t="shared" si="1"/>
        <v>4.9953550099535504E-2</v>
      </c>
      <c r="I9" s="27">
        <f t="shared" si="2"/>
        <v>4.381260872173235E-2</v>
      </c>
      <c r="J9" s="27">
        <f t="shared" si="3"/>
        <v>2.7675553886594068E-2</v>
      </c>
    </row>
    <row r="10" spans="1:11" x14ac:dyDescent="0.25">
      <c r="A10" s="48" t="s">
        <v>4</v>
      </c>
      <c r="B10" s="49">
        <v>638</v>
      </c>
      <c r="C10" s="49">
        <v>985</v>
      </c>
      <c r="D10" s="49">
        <v>776</v>
      </c>
      <c r="E10" s="49">
        <v>247</v>
      </c>
      <c r="G10" s="27">
        <f t="shared" si="0"/>
        <v>9.6143703190222883E-3</v>
      </c>
      <c r="H10" s="27">
        <f t="shared" si="1"/>
        <v>1.3072329130723292E-2</v>
      </c>
      <c r="I10" s="27">
        <f t="shared" si="2"/>
        <v>9.309579509327575E-3</v>
      </c>
      <c r="J10" s="27">
        <f t="shared" si="3"/>
        <v>3.0917511578420326E-3</v>
      </c>
    </row>
    <row r="11" spans="1:11" x14ac:dyDescent="0.25">
      <c r="A11" s="48" t="s">
        <v>52</v>
      </c>
      <c r="B11" s="49">
        <v>93</v>
      </c>
      <c r="C11" s="49">
        <v>103</v>
      </c>
      <c r="D11" s="49">
        <v>71</v>
      </c>
      <c r="E11" s="49"/>
      <c r="G11" s="27"/>
      <c r="H11" s="27"/>
      <c r="I11" s="27"/>
      <c r="J11" s="27"/>
    </row>
    <row r="12" spans="1:11" x14ac:dyDescent="0.25">
      <c r="A12" s="48" t="s">
        <v>5</v>
      </c>
      <c r="B12" s="49"/>
      <c r="C12" s="49"/>
      <c r="D12" s="49"/>
      <c r="E12" s="49"/>
      <c r="G12" s="27"/>
      <c r="H12" s="27"/>
      <c r="I12" s="27"/>
      <c r="J12" s="27"/>
    </row>
    <row r="13" spans="1:11" x14ac:dyDescent="0.25">
      <c r="A13" s="48" t="s">
        <v>6</v>
      </c>
      <c r="B13" s="49">
        <v>1305</v>
      </c>
      <c r="C13" s="49">
        <v>1714</v>
      </c>
      <c r="D13" s="49">
        <v>6382</v>
      </c>
      <c r="E13" s="49">
        <v>5756</v>
      </c>
      <c r="G13" s="27">
        <f t="shared" si="0"/>
        <v>1.9665757470727407E-2</v>
      </c>
      <c r="H13" s="27">
        <f t="shared" si="1"/>
        <v>2.2747179827471799E-2</v>
      </c>
      <c r="I13" s="27">
        <f t="shared" si="2"/>
        <v>7.6564093335732705E-2</v>
      </c>
      <c r="J13" s="27">
        <f t="shared" si="3"/>
        <v>7.204906746776818E-2</v>
      </c>
    </row>
    <row r="14" spans="1:11" x14ac:dyDescent="0.25">
      <c r="A14" s="48" t="s">
        <v>7</v>
      </c>
      <c r="B14" s="49">
        <v>31</v>
      </c>
      <c r="C14" s="49">
        <v>25</v>
      </c>
      <c r="D14" s="49">
        <v>29</v>
      </c>
      <c r="E14" s="49">
        <v>36</v>
      </c>
      <c r="G14" s="27">
        <f t="shared" si="0"/>
        <v>4.6715592459199202E-4</v>
      </c>
      <c r="H14" s="27">
        <f t="shared" si="1"/>
        <v>3.3178500331785003E-4</v>
      </c>
      <c r="I14" s="27">
        <f t="shared" si="2"/>
        <v>3.4790954351868512E-4</v>
      </c>
      <c r="J14" s="27">
        <f t="shared" si="3"/>
        <v>4.5061960195268494E-4</v>
      </c>
    </row>
    <row r="15" spans="1:11" x14ac:dyDescent="0.25">
      <c r="A15" s="48" t="s">
        <v>8</v>
      </c>
      <c r="B15" s="49">
        <v>173</v>
      </c>
      <c r="C15" s="49">
        <v>286</v>
      </c>
      <c r="D15" s="49">
        <v>309</v>
      </c>
      <c r="E15" s="49">
        <v>284</v>
      </c>
      <c r="G15" s="27">
        <f t="shared" si="0"/>
        <v>2.6070314501424074E-3</v>
      </c>
      <c r="H15" s="27">
        <f t="shared" si="1"/>
        <v>3.7956204379562043E-3</v>
      </c>
      <c r="I15" s="27">
        <f t="shared" si="2"/>
        <v>3.7070361705956452E-3</v>
      </c>
      <c r="J15" s="27">
        <f t="shared" si="3"/>
        <v>3.5548879709600702E-3</v>
      </c>
    </row>
    <row r="16" spans="1:11" x14ac:dyDescent="0.25">
      <c r="A16" s="48" t="s">
        <v>9</v>
      </c>
      <c r="B16" s="49">
        <v>536</v>
      </c>
      <c r="C16" s="49">
        <v>536</v>
      </c>
      <c r="D16" s="49">
        <v>540</v>
      </c>
      <c r="E16" s="49">
        <v>1282</v>
      </c>
      <c r="G16" s="27">
        <f t="shared" si="0"/>
        <v>8.0772766316550889E-3</v>
      </c>
      <c r="H16" s="27">
        <f t="shared" si="1"/>
        <v>7.1134704711347044E-3</v>
      </c>
      <c r="I16" s="27">
        <f t="shared" si="2"/>
        <v>6.4783156379341371E-3</v>
      </c>
      <c r="J16" s="27">
        <f t="shared" si="3"/>
        <v>1.6047064713981724E-2</v>
      </c>
    </row>
    <row r="17" spans="1:10" x14ac:dyDescent="0.25">
      <c r="A17" s="48" t="s">
        <v>10</v>
      </c>
      <c r="B17" s="49">
        <v>4089</v>
      </c>
      <c r="C17" s="49">
        <v>5230</v>
      </c>
      <c r="D17" s="49">
        <v>5716</v>
      </c>
      <c r="E17" s="49">
        <v>6070</v>
      </c>
      <c r="G17" s="27">
        <f t="shared" si="0"/>
        <v>6.1619373408279207E-2</v>
      </c>
      <c r="H17" s="27">
        <f t="shared" si="1"/>
        <v>6.9409422694094225E-2</v>
      </c>
      <c r="I17" s="27">
        <f t="shared" si="2"/>
        <v>6.8574170715613947E-2</v>
      </c>
      <c r="J17" s="27">
        <f t="shared" si="3"/>
        <v>7.5979471773688828E-2</v>
      </c>
    </row>
    <row r="18" spans="1:10" x14ac:dyDescent="0.25">
      <c r="A18" s="48" t="s">
        <v>11</v>
      </c>
      <c r="B18" s="49">
        <v>698</v>
      </c>
      <c r="C18" s="49">
        <v>1357</v>
      </c>
      <c r="D18" s="49">
        <v>1059</v>
      </c>
      <c r="E18" s="49">
        <v>2265</v>
      </c>
      <c r="G18" s="27">
        <f t="shared" si="0"/>
        <v>1.0518543076297111E-2</v>
      </c>
      <c r="H18" s="27">
        <f t="shared" si="1"/>
        <v>1.80092899800929E-2</v>
      </c>
      <c r="I18" s="27">
        <f t="shared" si="2"/>
        <v>1.2704696778837503E-2</v>
      </c>
      <c r="J18" s="27">
        <f t="shared" si="3"/>
        <v>2.8351483289523093E-2</v>
      </c>
    </row>
    <row r="19" spans="1:10" x14ac:dyDescent="0.25">
      <c r="A19" s="50" t="s">
        <v>12</v>
      </c>
      <c r="B19" s="51">
        <f>SUM(B7:B18)</f>
        <v>19115</v>
      </c>
      <c r="C19" s="51">
        <f t="shared" ref="C19" si="4">SUM(C7:C18)</f>
        <v>23597</v>
      </c>
      <c r="D19" s="51">
        <f>SUM(D7:D18)</f>
        <v>29650</v>
      </c>
      <c r="E19" s="51">
        <f>SUM(E7:E18)</f>
        <v>29873</v>
      </c>
      <c r="F19" s="37"/>
      <c r="G19" s="27">
        <f t="shared" si="0"/>
        <v>0.28805437092180414</v>
      </c>
      <c r="H19" s="27">
        <f t="shared" si="1"/>
        <v>0.31316522893165227</v>
      </c>
      <c r="I19" s="27">
        <f t="shared" si="2"/>
        <v>0.35570751604582806</v>
      </c>
      <c r="J19" s="27">
        <f t="shared" si="3"/>
        <v>0.37392664914257101</v>
      </c>
    </row>
    <row r="20" spans="1:10" x14ac:dyDescent="0.25">
      <c r="A20" s="50"/>
      <c r="B20" s="51"/>
      <c r="C20" s="51"/>
      <c r="D20" s="51"/>
      <c r="E20" s="51"/>
      <c r="F20" s="37"/>
      <c r="G20" s="27"/>
      <c r="H20" s="27"/>
      <c r="I20" s="27"/>
      <c r="J20" s="27"/>
    </row>
    <row r="21" spans="1:10" x14ac:dyDescent="0.25">
      <c r="A21" s="50" t="s">
        <v>13</v>
      </c>
      <c r="B21" s="49"/>
      <c r="C21" s="49"/>
      <c r="D21" s="49"/>
      <c r="E21" s="49"/>
      <c r="F21" s="37"/>
      <c r="G21" s="27"/>
      <c r="H21" s="27"/>
      <c r="I21" s="27"/>
      <c r="J21" s="27"/>
    </row>
    <row r="22" spans="1:10" x14ac:dyDescent="0.25">
      <c r="A22" s="48" t="s">
        <v>5</v>
      </c>
      <c r="B22" s="49"/>
      <c r="C22" s="49"/>
      <c r="D22" s="49"/>
      <c r="E22" s="49"/>
      <c r="F22" s="37"/>
      <c r="G22" s="27"/>
      <c r="H22" s="27"/>
      <c r="I22" s="27"/>
      <c r="J22" s="27"/>
    </row>
    <row r="23" spans="1:10" x14ac:dyDescent="0.25">
      <c r="A23" s="48" t="s">
        <v>14</v>
      </c>
      <c r="B23" s="49">
        <v>874</v>
      </c>
      <c r="C23" s="49">
        <v>75</v>
      </c>
      <c r="D23" s="49">
        <v>9970</v>
      </c>
      <c r="E23" s="49">
        <v>6407</v>
      </c>
      <c r="F23" s="37"/>
      <c r="G23" s="27">
        <f t="shared" si="0"/>
        <v>1.317078316430326E-2</v>
      </c>
      <c r="H23" s="27">
        <f t="shared" si="1"/>
        <v>9.953550099535502E-4</v>
      </c>
      <c r="I23" s="27">
        <f t="shared" si="2"/>
        <v>0.11960890168556175</v>
      </c>
      <c r="J23" s="27">
        <f t="shared" si="3"/>
        <v>8.0197771936412574E-2</v>
      </c>
    </row>
    <row r="24" spans="1:10" x14ac:dyDescent="0.25">
      <c r="A24" s="48" t="s">
        <v>15</v>
      </c>
      <c r="B24" s="49">
        <v>9713</v>
      </c>
      <c r="C24" s="49">
        <v>11330</v>
      </c>
      <c r="D24" s="49">
        <v>12322</v>
      </c>
      <c r="E24" s="49">
        <v>13142</v>
      </c>
      <c r="F24" s="37"/>
      <c r="G24" s="27">
        <f t="shared" si="0"/>
        <v>0.14637049985683931</v>
      </c>
      <c r="H24" s="27">
        <f t="shared" si="1"/>
        <v>0.15036496350364964</v>
      </c>
      <c r="I24" s="27">
        <f t="shared" si="2"/>
        <v>0.14782556535300823</v>
      </c>
      <c r="J24" s="27">
        <f t="shared" si="3"/>
        <v>0.1645011891350607</v>
      </c>
    </row>
    <row r="25" spans="1:10" x14ac:dyDescent="0.25">
      <c r="A25" s="48" t="s">
        <v>16</v>
      </c>
      <c r="B25" s="49">
        <v>30367</v>
      </c>
      <c r="C25" s="49">
        <v>32697</v>
      </c>
      <c r="D25" s="49">
        <v>22625</v>
      </c>
      <c r="E25" s="49">
        <v>19818</v>
      </c>
      <c r="F25" s="37"/>
      <c r="G25" s="27">
        <f t="shared" si="0"/>
        <v>0.45761690200274263</v>
      </c>
      <c r="H25" s="27">
        <f t="shared" si="1"/>
        <v>0.43393497013934967</v>
      </c>
      <c r="I25" s="27">
        <f t="shared" si="2"/>
        <v>0.27142942834862938</v>
      </c>
      <c r="J25" s="27">
        <f t="shared" si="3"/>
        <v>0.24806609087495307</v>
      </c>
    </row>
    <row r="26" spans="1:10" x14ac:dyDescent="0.25">
      <c r="A26" s="48" t="s">
        <v>17</v>
      </c>
      <c r="B26" s="49">
        <v>222</v>
      </c>
      <c r="C26" s="49">
        <v>303</v>
      </c>
      <c r="D26" s="49">
        <v>272</v>
      </c>
      <c r="E26" s="49">
        <v>239</v>
      </c>
      <c r="F26" s="37"/>
      <c r="G26" s="27">
        <f t="shared" si="0"/>
        <v>3.3454392019168461E-3</v>
      </c>
      <c r="H26" s="27">
        <f t="shared" si="1"/>
        <v>4.0212342402123425E-3</v>
      </c>
      <c r="I26" s="27">
        <f t="shared" si="2"/>
        <v>3.2631515805890471E-3</v>
      </c>
      <c r="J26" s="27">
        <f t="shared" si="3"/>
        <v>2.991613468519214E-3</v>
      </c>
    </row>
    <row r="27" spans="1:10" x14ac:dyDescent="0.25">
      <c r="A27" s="48" t="s">
        <v>18</v>
      </c>
      <c r="B27" s="49">
        <v>4527</v>
      </c>
      <c r="C27" s="49">
        <v>5190</v>
      </c>
      <c r="D27" s="49">
        <v>5980</v>
      </c>
      <c r="E27" s="49">
        <v>6684</v>
      </c>
      <c r="F27" s="37"/>
      <c r="G27" s="27">
        <f t="shared" si="0"/>
        <v>6.8219834536385415E-2</v>
      </c>
      <c r="H27" s="27">
        <f t="shared" si="1"/>
        <v>6.887856668878567E-2</v>
      </c>
      <c r="I27" s="27">
        <f t="shared" si="2"/>
        <v>7.1741347249715079E-2</v>
      </c>
      <c r="J27" s="27">
        <f t="shared" si="3"/>
        <v>8.3665039429215174E-2</v>
      </c>
    </row>
    <row r="28" spans="1:10" x14ac:dyDescent="0.25">
      <c r="A28" s="48" t="s">
        <v>19</v>
      </c>
      <c r="B28" s="49">
        <v>1541</v>
      </c>
      <c r="C28" s="49">
        <v>2158</v>
      </c>
      <c r="D28" s="49">
        <v>2536</v>
      </c>
      <c r="E28" s="49">
        <v>1667</v>
      </c>
      <c r="F28" s="37"/>
      <c r="G28" s="27">
        <f t="shared" si="0"/>
        <v>2.3222170316008379E-2</v>
      </c>
      <c r="H28" s="27">
        <f t="shared" si="1"/>
        <v>2.8639681486396815E-2</v>
      </c>
      <c r="I28" s="27">
        <f t="shared" si="2"/>
        <v>3.0424089736668467E-2</v>
      </c>
      <c r="J28" s="27">
        <f t="shared" si="3"/>
        <v>2.0866191012642383E-2</v>
      </c>
    </row>
    <row r="29" spans="1:10" x14ac:dyDescent="0.25">
      <c r="A29" s="48" t="s">
        <v>61</v>
      </c>
      <c r="B29" s="49"/>
      <c r="C29" s="49"/>
      <c r="D29" s="49"/>
      <c r="E29" s="49">
        <v>2060</v>
      </c>
      <c r="F29" s="37"/>
      <c r="G29" s="27">
        <f t="shared" si="0"/>
        <v>0</v>
      </c>
      <c r="H29" s="27">
        <f t="shared" si="1"/>
        <v>0</v>
      </c>
      <c r="I29" s="27">
        <f t="shared" si="2"/>
        <v>0</v>
      </c>
      <c r="J29" s="27">
        <f t="shared" si="3"/>
        <v>2.5785455000625859E-2</v>
      </c>
    </row>
    <row r="30" spans="1:10" x14ac:dyDescent="0.25">
      <c r="A30" s="54" t="s">
        <v>20</v>
      </c>
      <c r="B30" s="51">
        <f>SUM(B23:B28)</f>
        <v>47244</v>
      </c>
      <c r="C30" s="51">
        <f t="shared" ref="C30" si="5">SUM(C23:C28)</f>
        <v>51753</v>
      </c>
      <c r="D30" s="51">
        <f>SUM(D23:D28)</f>
        <v>53705</v>
      </c>
      <c r="E30" s="51">
        <f>SUM(E23:E29)</f>
        <v>50017</v>
      </c>
      <c r="F30" s="37"/>
      <c r="G30" s="27">
        <f t="shared" si="0"/>
        <v>0.71194562907819592</v>
      </c>
      <c r="H30" s="27">
        <f t="shared" si="1"/>
        <v>0.68683477106834767</v>
      </c>
      <c r="I30" s="27">
        <f t="shared" si="2"/>
        <v>0.64429248395417194</v>
      </c>
      <c r="J30" s="27">
        <f t="shared" si="3"/>
        <v>0.62607335085742899</v>
      </c>
    </row>
    <row r="31" spans="1:10" x14ac:dyDescent="0.25">
      <c r="A31" s="54"/>
      <c r="B31" s="51"/>
      <c r="C31" s="51"/>
      <c r="D31" s="51"/>
      <c r="E31" s="51"/>
      <c r="F31" s="37"/>
      <c r="G31" s="27">
        <f t="shared" si="0"/>
        <v>0</v>
      </c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x14ac:dyDescent="0.25">
      <c r="A32" s="50" t="s">
        <v>21</v>
      </c>
      <c r="B32" s="51">
        <f>B30+B19</f>
        <v>66359</v>
      </c>
      <c r="C32" s="51">
        <f>C30+C19</f>
        <v>75350</v>
      </c>
      <c r="D32" s="51">
        <f>D30+D19</f>
        <v>83355</v>
      </c>
      <c r="E32" s="51">
        <f>E30+E19</f>
        <v>79890</v>
      </c>
      <c r="F32" s="37"/>
      <c r="G32" s="27">
        <f t="shared" si="0"/>
        <v>1</v>
      </c>
      <c r="H32" s="27">
        <f t="shared" si="1"/>
        <v>1</v>
      </c>
      <c r="I32" s="27">
        <f t="shared" si="2"/>
        <v>1</v>
      </c>
      <c r="J32" s="27">
        <f t="shared" si="3"/>
        <v>1</v>
      </c>
    </row>
    <row r="33" spans="1:10" x14ac:dyDescent="0.25">
      <c r="A33" s="48"/>
      <c r="B33" s="49"/>
      <c r="C33" s="49"/>
      <c r="D33" s="49"/>
      <c r="E33" s="49"/>
      <c r="G33" s="27"/>
      <c r="H33" s="27"/>
      <c r="I33" s="27"/>
      <c r="J33" s="27"/>
    </row>
    <row r="34" spans="1:10" x14ac:dyDescent="0.25">
      <c r="A34" s="50" t="s">
        <v>69</v>
      </c>
      <c r="B34" s="49"/>
      <c r="C34" s="49"/>
      <c r="D34" s="49"/>
      <c r="E34" s="49"/>
      <c r="G34" s="27"/>
      <c r="H34" s="27"/>
      <c r="I34" s="27"/>
      <c r="J34" s="27"/>
    </row>
    <row r="35" spans="1:10" x14ac:dyDescent="0.25">
      <c r="A35" s="54" t="s">
        <v>34</v>
      </c>
      <c r="B35" s="49"/>
      <c r="C35" s="49"/>
      <c r="D35" s="49"/>
      <c r="E35" s="49"/>
      <c r="G35" s="27"/>
      <c r="H35" s="27"/>
      <c r="I35" s="27"/>
      <c r="J35" s="27"/>
    </row>
    <row r="36" spans="1:10" x14ac:dyDescent="0.25">
      <c r="A36" s="55" t="s">
        <v>35</v>
      </c>
      <c r="B36" s="49">
        <v>572</v>
      </c>
      <c r="C36" s="49">
        <v>1144</v>
      </c>
      <c r="D36" s="49">
        <v>1144</v>
      </c>
      <c r="E36" s="49">
        <v>1088</v>
      </c>
      <c r="G36" s="27">
        <f t="shared" si="0"/>
        <v>8.6197802860199825E-3</v>
      </c>
      <c r="H36" s="27">
        <f t="shared" si="1"/>
        <v>1.5182481751824817E-2</v>
      </c>
      <c r="I36" s="27">
        <f t="shared" si="2"/>
        <v>1.372443164777158E-2</v>
      </c>
      <c r="J36" s="27">
        <f t="shared" si="3"/>
        <v>1.3618725747903368E-2</v>
      </c>
    </row>
    <row r="37" spans="1:10" x14ac:dyDescent="0.25">
      <c r="A37" s="55" t="s">
        <v>36</v>
      </c>
      <c r="B37" s="49">
        <v>54198</v>
      </c>
      <c r="C37" s="49">
        <v>60600</v>
      </c>
      <c r="D37" s="49">
        <v>67838</v>
      </c>
      <c r="E37" s="49">
        <v>63835</v>
      </c>
      <c r="F37" s="36"/>
      <c r="G37" s="27">
        <f t="shared" si="0"/>
        <v>0.81673925164634786</v>
      </c>
      <c r="H37" s="27">
        <f t="shared" si="1"/>
        <v>0.80424684804246849</v>
      </c>
      <c r="I37" s="27">
        <f t="shared" si="2"/>
        <v>0.81384440045588147</v>
      </c>
      <c r="J37" s="27">
        <f t="shared" si="3"/>
        <v>0.79903617474026789</v>
      </c>
    </row>
    <row r="38" spans="1:10" x14ac:dyDescent="0.25">
      <c r="A38" s="56" t="s">
        <v>37</v>
      </c>
      <c r="B38" s="57">
        <f>B36+B37</f>
        <v>54770</v>
      </c>
      <c r="C38" s="57">
        <f t="shared" ref="C38" si="6">C36+C37</f>
        <v>61744</v>
      </c>
      <c r="D38" s="57">
        <f>D36+D37</f>
        <v>68982</v>
      </c>
      <c r="E38" s="57">
        <f>E36+E37</f>
        <v>64923</v>
      </c>
      <c r="F38" s="36"/>
      <c r="G38" s="27">
        <f t="shared" si="0"/>
        <v>0.82535903193236793</v>
      </c>
      <c r="H38" s="27">
        <f t="shared" si="1"/>
        <v>0.81942932979429328</v>
      </c>
      <c r="I38" s="27">
        <f t="shared" si="2"/>
        <v>0.82756883210365306</v>
      </c>
      <c r="J38" s="27">
        <f t="shared" si="3"/>
        <v>0.81265490048817124</v>
      </c>
    </row>
    <row r="39" spans="1:10" x14ac:dyDescent="0.25">
      <c r="A39" s="56" t="s">
        <v>38</v>
      </c>
      <c r="B39" s="49"/>
      <c r="C39" s="49"/>
      <c r="D39" s="49"/>
      <c r="E39" s="49">
        <v>1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>
        <f t="shared" si="3"/>
        <v>1.2517211165352359E-5</v>
      </c>
    </row>
    <row r="40" spans="1:10" x14ac:dyDescent="0.25">
      <c r="A40" s="54" t="s">
        <v>39</v>
      </c>
      <c r="B40" s="51">
        <f t="shared" ref="B40" si="7">B38+B39</f>
        <v>54770</v>
      </c>
      <c r="C40" s="51">
        <f t="shared" ref="C40" si="8">C38+C39</f>
        <v>61744</v>
      </c>
      <c r="D40" s="51">
        <f>D38+D39</f>
        <v>68982</v>
      </c>
      <c r="E40" s="51">
        <f>E38+E39</f>
        <v>64924</v>
      </c>
      <c r="G40" s="27">
        <f t="shared" si="0"/>
        <v>0.82535903193236793</v>
      </c>
      <c r="H40" s="27">
        <f t="shared" si="1"/>
        <v>0.81942932979429328</v>
      </c>
      <c r="I40" s="27">
        <f t="shared" si="2"/>
        <v>0.82756883210365306</v>
      </c>
      <c r="J40" s="27">
        <f t="shared" si="3"/>
        <v>0.81266741769933659</v>
      </c>
    </row>
    <row r="41" spans="1:10" x14ac:dyDescent="0.25">
      <c r="A41" s="54"/>
      <c r="B41" s="51"/>
      <c r="C41" s="51"/>
      <c r="D41" s="51"/>
      <c r="E41" s="51"/>
      <c r="G41" s="27"/>
      <c r="H41" s="27"/>
      <c r="I41" s="27"/>
      <c r="J41" s="27"/>
    </row>
    <row r="42" spans="1:10" x14ac:dyDescent="0.25">
      <c r="A42" s="54" t="s">
        <v>40</v>
      </c>
      <c r="B42" s="49"/>
      <c r="C42" s="49"/>
      <c r="D42" s="49"/>
      <c r="E42" s="49"/>
      <c r="G42" s="27"/>
      <c r="H42" s="27"/>
      <c r="I42" s="27"/>
      <c r="J42" s="27"/>
    </row>
    <row r="43" spans="1:10" x14ac:dyDescent="0.25">
      <c r="A43" s="56" t="s">
        <v>41</v>
      </c>
      <c r="B43" s="49"/>
      <c r="C43" s="49"/>
      <c r="D43" s="49"/>
      <c r="E43" s="49"/>
      <c r="G43" s="27"/>
      <c r="H43" s="27"/>
      <c r="I43" s="27"/>
      <c r="J43" s="27"/>
    </row>
    <row r="44" spans="1:10" x14ac:dyDescent="0.25">
      <c r="A44" s="55" t="s">
        <v>42</v>
      </c>
      <c r="B44" s="49"/>
      <c r="C44" s="49">
        <v>69</v>
      </c>
      <c r="D44" s="49">
        <v>70</v>
      </c>
      <c r="E44" s="49">
        <v>61</v>
      </c>
      <c r="G44" s="27">
        <f t="shared" si="0"/>
        <v>0</v>
      </c>
      <c r="H44" s="27">
        <f t="shared" si="1"/>
        <v>9.1572660915726614E-4</v>
      </c>
      <c r="I44" s="27">
        <f t="shared" si="2"/>
        <v>8.3978165676923996E-4</v>
      </c>
      <c r="J44" s="27">
        <f t="shared" si="3"/>
        <v>7.6354988108649389E-4</v>
      </c>
    </row>
    <row r="45" spans="1:10" x14ac:dyDescent="0.25">
      <c r="A45" s="56" t="s">
        <v>43</v>
      </c>
      <c r="B45" s="49">
        <v>159</v>
      </c>
      <c r="C45" s="49">
        <v>252</v>
      </c>
      <c r="D45" s="49">
        <v>207</v>
      </c>
      <c r="E45" s="49">
        <v>541</v>
      </c>
      <c r="G45" s="27">
        <f t="shared" si="0"/>
        <v>2.3960578067782818E-3</v>
      </c>
      <c r="H45" s="27">
        <f t="shared" si="1"/>
        <v>3.3443928334439283E-3</v>
      </c>
      <c r="I45" s="27">
        <f t="shared" si="2"/>
        <v>2.4833543278747526E-3</v>
      </c>
      <c r="J45" s="27">
        <f t="shared" si="3"/>
        <v>6.7718112404556267E-3</v>
      </c>
    </row>
    <row r="46" spans="1:10" x14ac:dyDescent="0.25">
      <c r="A46" s="56" t="s">
        <v>44</v>
      </c>
      <c r="B46" s="49">
        <v>47</v>
      </c>
      <c r="C46" s="49">
        <v>46</v>
      </c>
      <c r="D46" s="49">
        <v>83</v>
      </c>
      <c r="E46" s="49">
        <v>259</v>
      </c>
      <c r="G46" s="27">
        <f t="shared" si="0"/>
        <v>7.0826865986527827E-4</v>
      </c>
      <c r="H46" s="27">
        <f t="shared" si="1"/>
        <v>6.1048440610484409E-4</v>
      </c>
      <c r="I46" s="27">
        <f t="shared" si="2"/>
        <v>9.9574110731209895E-4</v>
      </c>
      <c r="J46" s="27">
        <f t="shared" si="3"/>
        <v>3.2419576918262609E-3</v>
      </c>
    </row>
    <row r="47" spans="1:10" x14ac:dyDescent="0.25">
      <c r="A47" s="54" t="s">
        <v>45</v>
      </c>
      <c r="B47" s="51">
        <f>SUM(B44:B46)</f>
        <v>206</v>
      </c>
      <c r="C47" s="51">
        <f>SUM(C44:C46)</f>
        <v>367</v>
      </c>
      <c r="D47" s="51">
        <f>SUM(D44:D46)</f>
        <v>360</v>
      </c>
      <c r="E47" s="51">
        <f>SUM(E44:E46)</f>
        <v>861</v>
      </c>
      <c r="G47" s="27">
        <f t="shared" si="0"/>
        <v>3.1043264666435599E-3</v>
      </c>
      <c r="H47" s="27">
        <f t="shared" si="1"/>
        <v>4.8706038487060389E-3</v>
      </c>
      <c r="I47" s="27">
        <f t="shared" si="2"/>
        <v>4.3188770919560917E-3</v>
      </c>
      <c r="J47" s="27">
        <f t="shared" si="3"/>
        <v>1.0777318813368382E-2</v>
      </c>
    </row>
    <row r="48" spans="1:10" x14ac:dyDescent="0.25">
      <c r="A48" s="56"/>
      <c r="B48" s="49"/>
      <c r="C48" s="49"/>
      <c r="D48" s="49"/>
      <c r="E48" s="49"/>
      <c r="G48" s="27"/>
      <c r="H48" s="27"/>
      <c r="I48" s="27"/>
      <c r="J48" s="27"/>
    </row>
    <row r="49" spans="1:10" x14ac:dyDescent="0.25">
      <c r="A49" s="54" t="s">
        <v>46</v>
      </c>
      <c r="B49" s="49"/>
      <c r="C49" s="49"/>
      <c r="D49" s="49"/>
      <c r="E49" s="49"/>
      <c r="G49" s="27"/>
      <c r="H49" s="27"/>
      <c r="I49" s="27"/>
      <c r="J49" s="27"/>
    </row>
    <row r="50" spans="1:10" x14ac:dyDescent="0.25">
      <c r="A50" s="56" t="s">
        <v>41</v>
      </c>
      <c r="B50" s="49"/>
      <c r="C50" s="49"/>
      <c r="D50" s="49"/>
      <c r="E50" s="49"/>
      <c r="G50" s="27"/>
      <c r="H50" s="27"/>
      <c r="I50" s="27"/>
      <c r="J50" s="27"/>
    </row>
    <row r="51" spans="1:10" x14ac:dyDescent="0.25">
      <c r="A51" s="55" t="s">
        <v>100</v>
      </c>
      <c r="B51" s="49">
        <v>140</v>
      </c>
      <c r="C51" s="49">
        <v>386</v>
      </c>
      <c r="D51" s="49">
        <v>367</v>
      </c>
      <c r="E51" s="49">
        <v>694</v>
      </c>
      <c r="G51" s="27">
        <f t="shared" si="0"/>
        <v>2.1097364336412545E-3</v>
      </c>
      <c r="H51" s="27">
        <f t="shared" si="1"/>
        <v>5.1227604512276044E-3</v>
      </c>
      <c r="I51" s="27">
        <f t="shared" si="2"/>
        <v>4.4028552576330154E-3</v>
      </c>
      <c r="J51" s="27">
        <f t="shared" si="3"/>
        <v>8.6869445487545369E-3</v>
      </c>
    </row>
    <row r="52" spans="1:10" x14ac:dyDescent="0.25">
      <c r="A52" s="55" t="s">
        <v>47</v>
      </c>
      <c r="B52" s="49">
        <v>5983</v>
      </c>
      <c r="C52" s="49">
        <v>6302</v>
      </c>
      <c r="D52" s="49">
        <v>6349</v>
      </c>
      <c r="E52" s="49">
        <v>6946</v>
      </c>
      <c r="G52" s="27">
        <f t="shared" si="0"/>
        <v>9.0161093446254462E-2</v>
      </c>
      <c r="H52" s="27">
        <f t="shared" si="1"/>
        <v>8.3636363636363634E-2</v>
      </c>
      <c r="I52" s="27">
        <f t="shared" si="2"/>
        <v>7.6168196268970062E-2</v>
      </c>
      <c r="J52" s="27">
        <f t="shared" si="3"/>
        <v>8.6944548754537485E-2</v>
      </c>
    </row>
    <row r="53" spans="1:10" x14ac:dyDescent="0.25">
      <c r="A53" s="56" t="s">
        <v>48</v>
      </c>
      <c r="B53" s="49">
        <v>478</v>
      </c>
      <c r="C53" s="49">
        <v>512</v>
      </c>
      <c r="D53" s="49">
        <v>405</v>
      </c>
      <c r="E53" s="49">
        <v>492</v>
      </c>
      <c r="G53" s="27">
        <f t="shared" si="0"/>
        <v>7.2032429662894255E-3</v>
      </c>
      <c r="H53" s="27">
        <f t="shared" si="1"/>
        <v>6.7949568679495686E-3</v>
      </c>
      <c r="I53" s="27">
        <f t="shared" si="2"/>
        <v>4.8587367284506026E-3</v>
      </c>
      <c r="J53" s="27">
        <f t="shared" si="3"/>
        <v>6.1584678933533608E-3</v>
      </c>
    </row>
    <row r="54" spans="1:10" x14ac:dyDescent="0.25">
      <c r="A54" s="56" t="s">
        <v>49</v>
      </c>
      <c r="B54" s="49">
        <v>2818</v>
      </c>
      <c r="C54" s="49">
        <v>3410</v>
      </c>
      <c r="D54" s="49">
        <v>3885</v>
      </c>
      <c r="E54" s="49">
        <v>2043</v>
      </c>
      <c r="G54" s="27">
        <f t="shared" si="0"/>
        <v>4.2465980500007536E-2</v>
      </c>
      <c r="H54" s="27">
        <f t="shared" si="1"/>
        <v>4.5255474452554748E-2</v>
      </c>
      <c r="I54" s="27">
        <f t="shared" si="2"/>
        <v>4.660788195069282E-2</v>
      </c>
      <c r="J54" s="27">
        <f t="shared" si="3"/>
        <v>2.5572662410814871E-2</v>
      </c>
    </row>
    <row r="55" spans="1:10" x14ac:dyDescent="0.25">
      <c r="A55" s="56" t="s">
        <v>50</v>
      </c>
      <c r="B55" s="49">
        <v>1964</v>
      </c>
      <c r="C55" s="49">
        <v>2629</v>
      </c>
      <c r="D55" s="49">
        <v>3007</v>
      </c>
      <c r="E55" s="49">
        <v>3606</v>
      </c>
      <c r="G55" s="27">
        <f t="shared" si="0"/>
        <v>2.9596588254795882E-2</v>
      </c>
      <c r="H55" s="27">
        <f t="shared" si="1"/>
        <v>3.4890510948905107E-2</v>
      </c>
      <c r="I55" s="27">
        <f t="shared" si="2"/>
        <v>3.6074620598644351E-2</v>
      </c>
      <c r="J55" s="27">
        <f t="shared" si="3"/>
        <v>4.513706346226061E-2</v>
      </c>
    </row>
    <row r="56" spans="1:10" x14ac:dyDescent="0.25">
      <c r="A56" s="56" t="s">
        <v>62</v>
      </c>
      <c r="B56" s="49"/>
      <c r="C56" s="49"/>
      <c r="D56" s="49"/>
      <c r="E56" s="49">
        <v>324</v>
      </c>
      <c r="G56" s="27">
        <f t="shared" si="0"/>
        <v>0</v>
      </c>
      <c r="H56" s="27">
        <f t="shared" si="1"/>
        <v>0</v>
      </c>
      <c r="I56" s="27">
        <f t="shared" si="2"/>
        <v>0</v>
      </c>
      <c r="J56" s="27">
        <f t="shared" si="3"/>
        <v>4.0555764175741645E-3</v>
      </c>
    </row>
    <row r="57" spans="1:10" x14ac:dyDescent="0.25">
      <c r="A57" s="54" t="s">
        <v>51</v>
      </c>
      <c r="B57" s="51">
        <f>SUM(B51:B55)</f>
        <v>11383</v>
      </c>
      <c r="C57" s="51">
        <f t="shared" ref="C57" si="9">SUM(C51:C55)</f>
        <v>13239</v>
      </c>
      <c r="D57" s="51">
        <f>SUM(D51:D55)</f>
        <v>14013</v>
      </c>
      <c r="E57" s="51">
        <f>SUM(E51:E56)</f>
        <v>14105</v>
      </c>
      <c r="G57" s="27">
        <f t="shared" si="0"/>
        <v>0.17153664160098855</v>
      </c>
      <c r="H57" s="27">
        <f t="shared" si="1"/>
        <v>0.17570006635700067</v>
      </c>
      <c r="I57" s="27">
        <f t="shared" si="2"/>
        <v>0.16811229080439086</v>
      </c>
      <c r="J57" s="27">
        <f t="shared" si="3"/>
        <v>0.17655526348729503</v>
      </c>
    </row>
    <row r="58" spans="1:10" x14ac:dyDescent="0.25">
      <c r="A58" s="54"/>
      <c r="B58" s="51"/>
      <c r="C58" s="51"/>
      <c r="D58" s="51"/>
      <c r="E58" s="51"/>
      <c r="G58" s="27"/>
      <c r="H58" s="27"/>
      <c r="I58" s="27"/>
      <c r="J58" s="27"/>
    </row>
    <row r="59" spans="1:10" x14ac:dyDescent="0.25">
      <c r="A59" s="54" t="s">
        <v>70</v>
      </c>
      <c r="B59" s="51">
        <f>B57+B47+B40</f>
        <v>66359</v>
      </c>
      <c r="C59" s="51">
        <f t="shared" ref="C59" si="10">C57+C47+C40</f>
        <v>75350</v>
      </c>
      <c r="D59" s="51">
        <f>D57+D47+D40</f>
        <v>83355</v>
      </c>
      <c r="E59" s="51">
        <f>E57+E47+E40</f>
        <v>79890</v>
      </c>
      <c r="G59" s="27">
        <f t="shared" si="0"/>
        <v>1</v>
      </c>
      <c r="H59" s="27">
        <f t="shared" si="1"/>
        <v>1</v>
      </c>
      <c r="I59" s="27">
        <f t="shared" si="2"/>
        <v>1</v>
      </c>
      <c r="J59" s="27">
        <f t="shared" si="3"/>
        <v>1</v>
      </c>
    </row>
    <row r="62" spans="1:10" x14ac:dyDescent="0.25">
      <c r="B62" s="9"/>
      <c r="C62" s="9"/>
      <c r="D62" s="9"/>
      <c r="E6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>
      <selection activeCell="A4" sqref="A4"/>
    </sheetView>
  </sheetViews>
  <sheetFormatPr defaultRowHeight="15" x14ac:dyDescent="0.25"/>
  <cols>
    <col min="1" max="1" width="48.5703125" customWidth="1"/>
    <col min="2" max="5" width="12.85546875" customWidth="1"/>
  </cols>
  <sheetData>
    <row r="1" spans="1:11" ht="31.5" x14ac:dyDescent="0.5">
      <c r="A1" s="6" t="s">
        <v>63</v>
      </c>
    </row>
    <row r="2" spans="1:11" x14ac:dyDescent="0.25">
      <c r="A2" s="12" t="s">
        <v>64</v>
      </c>
      <c r="F2" s="13"/>
      <c r="G2" s="13"/>
      <c r="H2" s="13"/>
      <c r="I2" s="13"/>
      <c r="J2" s="13"/>
      <c r="K2" s="13"/>
    </row>
    <row r="3" spans="1:11" x14ac:dyDescent="0.25">
      <c r="A3" t="s">
        <v>65</v>
      </c>
      <c r="F3" s="13"/>
      <c r="G3" s="13"/>
      <c r="H3" s="13"/>
      <c r="I3" s="13"/>
      <c r="J3" s="13"/>
      <c r="K3" s="13"/>
    </row>
    <row r="4" spans="1:11" x14ac:dyDescent="0.25">
      <c r="A4" s="46" t="s">
        <v>66</v>
      </c>
      <c r="B4" s="47">
        <v>2015</v>
      </c>
      <c r="C4" s="47">
        <v>2016</v>
      </c>
      <c r="D4" s="47">
        <v>2017</v>
      </c>
      <c r="E4" s="47">
        <v>2018</v>
      </c>
      <c r="F4" s="14"/>
      <c r="G4" s="1">
        <v>2015</v>
      </c>
      <c r="H4" s="1">
        <v>2016</v>
      </c>
      <c r="I4" s="1">
        <v>2017</v>
      </c>
      <c r="J4" s="1">
        <v>2018</v>
      </c>
      <c r="K4" s="14"/>
    </row>
    <row r="5" spans="1:11" x14ac:dyDescent="0.25">
      <c r="A5" s="48" t="s">
        <v>22</v>
      </c>
      <c r="B5" s="49">
        <v>53319</v>
      </c>
      <c r="C5" s="49">
        <v>62441</v>
      </c>
      <c r="D5" s="49">
        <v>68484</v>
      </c>
      <c r="E5" s="49">
        <v>70522</v>
      </c>
      <c r="F5" s="44"/>
      <c r="G5" s="26">
        <f>B5/$B$5</f>
        <v>1</v>
      </c>
      <c r="H5" s="26">
        <f>C5/$C$5</f>
        <v>1</v>
      </c>
      <c r="I5" s="26">
        <f>D5/$D$5</f>
        <v>1</v>
      </c>
      <c r="J5" s="26">
        <f>E5/$E$5</f>
        <v>1</v>
      </c>
      <c r="K5" s="13"/>
    </row>
    <row r="6" spans="1:11" x14ac:dyDescent="0.25">
      <c r="A6" s="48" t="s">
        <v>23</v>
      </c>
      <c r="B6" s="49">
        <v>3430</v>
      </c>
      <c r="C6" s="49">
        <v>3123</v>
      </c>
      <c r="D6" s="49">
        <v>3080</v>
      </c>
      <c r="E6" s="49">
        <v>3193</v>
      </c>
      <c r="F6" s="13"/>
      <c r="G6" s="26">
        <f t="shared" ref="G6:G66" si="0">B6/$B$5</f>
        <v>6.4329788630694495E-2</v>
      </c>
      <c r="H6" s="26">
        <f t="shared" ref="H6:H66" si="1">C6/$C$5</f>
        <v>5.0015214362358069E-2</v>
      </c>
      <c r="I6" s="26">
        <f t="shared" ref="I6:I66" si="2">D6/$D$5</f>
        <v>4.4974008527539279E-2</v>
      </c>
      <c r="J6" s="26">
        <f t="shared" ref="J6:J66" si="3">E6/$E$5</f>
        <v>4.5276651257763534E-2</v>
      </c>
      <c r="K6" s="13"/>
    </row>
    <row r="7" spans="1:11" x14ac:dyDescent="0.25">
      <c r="A7" s="50" t="s">
        <v>24</v>
      </c>
      <c r="B7" s="51">
        <f>B5+B6</f>
        <v>56749</v>
      </c>
      <c r="C7" s="51">
        <f>C5+C6</f>
        <v>65564</v>
      </c>
      <c r="D7" s="51">
        <f>D5+D6</f>
        <v>71564</v>
      </c>
      <c r="E7" s="51">
        <f>E5+E6</f>
        <v>73715</v>
      </c>
      <c r="F7" s="1"/>
      <c r="G7" s="26">
        <f t="shared" si="0"/>
        <v>1.0643297886306946</v>
      </c>
      <c r="H7" s="26">
        <f t="shared" si="1"/>
        <v>1.050015214362358</v>
      </c>
      <c r="I7" s="26">
        <f t="shared" si="2"/>
        <v>1.0449740085275392</v>
      </c>
      <c r="J7" s="26">
        <f t="shared" si="3"/>
        <v>1.0452766512577636</v>
      </c>
      <c r="K7" s="1"/>
    </row>
    <row r="8" spans="1:11" x14ac:dyDescent="0.25">
      <c r="A8" s="50"/>
      <c r="B8" s="51"/>
      <c r="C8" s="51"/>
      <c r="D8" s="51"/>
      <c r="E8" s="51"/>
      <c r="F8" s="1"/>
      <c r="G8" s="26"/>
      <c r="H8" s="26"/>
      <c r="I8" s="26"/>
      <c r="J8" s="26"/>
      <c r="K8" s="1"/>
    </row>
    <row r="9" spans="1:11" x14ac:dyDescent="0.25">
      <c r="A9" s="48" t="s">
        <v>25</v>
      </c>
      <c r="B9" s="49"/>
      <c r="C9" s="49"/>
      <c r="D9" s="49"/>
      <c r="E9" s="49"/>
      <c r="G9" s="26"/>
      <c r="H9" s="26"/>
      <c r="I9" s="26"/>
      <c r="J9" s="26"/>
    </row>
    <row r="10" spans="1:11" x14ac:dyDescent="0.25">
      <c r="A10" s="52" t="s">
        <v>26</v>
      </c>
      <c r="B10" s="49">
        <v>29802</v>
      </c>
      <c r="C10" s="49">
        <v>34406</v>
      </c>
      <c r="D10" s="49">
        <v>37659</v>
      </c>
      <c r="E10" s="49">
        <v>38893</v>
      </c>
      <c r="G10" s="26">
        <f t="shared" si="0"/>
        <v>0.55893771451077479</v>
      </c>
      <c r="H10" s="26">
        <f t="shared" si="1"/>
        <v>0.55101615925433611</v>
      </c>
      <c r="I10" s="26">
        <f t="shared" si="2"/>
        <v>0.54989486595409143</v>
      </c>
      <c r="J10" s="26">
        <f t="shared" si="3"/>
        <v>0.55150165905674819</v>
      </c>
    </row>
    <row r="11" spans="1:11" x14ac:dyDescent="0.25">
      <c r="A11" s="52" t="s">
        <v>53</v>
      </c>
      <c r="B11" s="49">
        <v>219</v>
      </c>
      <c r="C11" s="49">
        <v>149</v>
      </c>
      <c r="D11" s="49"/>
      <c r="E11" s="49"/>
      <c r="G11" s="26"/>
      <c r="H11" s="26"/>
      <c r="I11" s="26"/>
      <c r="J11" s="26"/>
    </row>
    <row r="12" spans="1:11" x14ac:dyDescent="0.25">
      <c r="A12" s="52" t="s">
        <v>145</v>
      </c>
      <c r="B12" s="49">
        <v>2171</v>
      </c>
      <c r="C12" s="49">
        <v>3531</v>
      </c>
      <c r="D12" s="49">
        <v>3833</v>
      </c>
      <c r="E12" s="49">
        <v>4297</v>
      </c>
      <c r="G12" s="26">
        <f t="shared" si="0"/>
        <v>4.0717192745550364E-2</v>
      </c>
      <c r="H12" s="26">
        <f t="shared" si="1"/>
        <v>5.6549382617190627E-2</v>
      </c>
      <c r="I12" s="26">
        <f t="shared" si="2"/>
        <v>5.5969277495473396E-2</v>
      </c>
      <c r="J12" s="26">
        <f t="shared" si="3"/>
        <v>6.0931340574572473E-2</v>
      </c>
    </row>
    <row r="13" spans="1:11" x14ac:dyDescent="0.25">
      <c r="A13" s="52" t="s">
        <v>54</v>
      </c>
      <c r="B13" s="49">
        <v>1818</v>
      </c>
      <c r="C13" s="49">
        <v>2263</v>
      </c>
      <c r="D13" s="49">
        <v>2235</v>
      </c>
      <c r="E13" s="49">
        <v>1995</v>
      </c>
      <c r="G13" s="26">
        <f t="shared" si="0"/>
        <v>3.4096663478309794E-2</v>
      </c>
      <c r="H13" s="26">
        <f t="shared" si="1"/>
        <v>3.6242212648740411E-2</v>
      </c>
      <c r="I13" s="26">
        <f t="shared" si="2"/>
        <v>3.2635360084107237E-2</v>
      </c>
      <c r="J13" s="26">
        <f t="shared" si="3"/>
        <v>2.8289044553472677E-2</v>
      </c>
    </row>
    <row r="14" spans="1:11" x14ac:dyDescent="0.25">
      <c r="A14" s="52" t="s">
        <v>55</v>
      </c>
      <c r="B14" s="49">
        <v>1044</v>
      </c>
      <c r="C14" s="49">
        <v>1274</v>
      </c>
      <c r="D14" s="49">
        <v>1597</v>
      </c>
      <c r="E14" s="49">
        <v>1870</v>
      </c>
      <c r="G14" s="26">
        <f t="shared" si="0"/>
        <v>1.9580262195465031E-2</v>
      </c>
      <c r="H14" s="26">
        <f t="shared" si="1"/>
        <v>2.0403260678080109E-2</v>
      </c>
      <c r="I14" s="26">
        <f t="shared" si="2"/>
        <v>2.3319315460545529E-2</v>
      </c>
      <c r="J14" s="26">
        <f t="shared" si="3"/>
        <v>2.6516548027565867E-2</v>
      </c>
    </row>
    <row r="15" spans="1:11" x14ac:dyDescent="0.25">
      <c r="A15" s="52" t="s">
        <v>56</v>
      </c>
      <c r="B15" s="49">
        <v>495</v>
      </c>
      <c r="C15" s="49">
        <v>449</v>
      </c>
      <c r="D15" s="49">
        <v>549</v>
      </c>
      <c r="E15" s="49">
        <v>489</v>
      </c>
      <c r="G15" s="26">
        <f t="shared" si="0"/>
        <v>9.2837450064704886E-3</v>
      </c>
      <c r="H15" s="26">
        <f t="shared" si="1"/>
        <v>7.1907881039701476E-3</v>
      </c>
      <c r="I15" s="26">
        <f t="shared" si="2"/>
        <v>8.0164710005256705E-3</v>
      </c>
      <c r="J15" s="26">
        <f t="shared" si="3"/>
        <v>6.9340064093474374E-3</v>
      </c>
    </row>
    <row r="16" spans="1:11" x14ac:dyDescent="0.25">
      <c r="A16" s="52" t="s">
        <v>57</v>
      </c>
      <c r="B16" s="49">
        <v>421</v>
      </c>
      <c r="C16" s="49">
        <v>779</v>
      </c>
      <c r="D16" s="49">
        <v>763</v>
      </c>
      <c r="E16" s="49">
        <v>1043</v>
      </c>
      <c r="G16" s="26">
        <f t="shared" si="0"/>
        <v>7.8958720156041932E-3</v>
      </c>
      <c r="H16" s="26">
        <f t="shared" si="1"/>
        <v>1.2475777133614132E-2</v>
      </c>
      <c r="I16" s="26">
        <f t="shared" si="2"/>
        <v>1.1141288476140413E-2</v>
      </c>
      <c r="J16" s="26">
        <f t="shared" si="3"/>
        <v>1.4789711012166416E-2</v>
      </c>
    </row>
    <row r="17" spans="1:10" x14ac:dyDescent="0.25">
      <c r="A17" s="52" t="s">
        <v>27</v>
      </c>
      <c r="B17" s="49">
        <v>1017</v>
      </c>
      <c r="C17" s="49">
        <v>1459</v>
      </c>
      <c r="D17" s="49">
        <v>1703</v>
      </c>
      <c r="E17" s="49">
        <v>1863</v>
      </c>
      <c r="G17" s="26">
        <f t="shared" si="0"/>
        <v>1.9073876104203004E-2</v>
      </c>
      <c r="H17" s="26">
        <f t="shared" si="1"/>
        <v>2.3366057558335068E-2</v>
      </c>
      <c r="I17" s="26">
        <f t="shared" si="2"/>
        <v>2.4867122247532271E-2</v>
      </c>
      <c r="J17" s="26">
        <f t="shared" si="3"/>
        <v>2.6417288222115084E-2</v>
      </c>
    </row>
    <row r="18" spans="1:10" x14ac:dyDescent="0.25">
      <c r="A18" s="52" t="s">
        <v>28</v>
      </c>
      <c r="B18" s="49">
        <v>2478</v>
      </c>
      <c r="C18" s="49">
        <v>2511</v>
      </c>
      <c r="D18" s="49">
        <v>3244</v>
      </c>
      <c r="E18" s="49">
        <v>2924</v>
      </c>
      <c r="G18" s="26">
        <f t="shared" si="0"/>
        <v>4.6474990153603783E-2</v>
      </c>
      <c r="H18" s="26">
        <f t="shared" si="1"/>
        <v>4.0213961980109222E-2</v>
      </c>
      <c r="I18" s="26">
        <f t="shared" si="2"/>
        <v>4.736872846212254E-2</v>
      </c>
      <c r="J18" s="26">
        <f t="shared" si="3"/>
        <v>4.1462238734012079E-2</v>
      </c>
    </row>
    <row r="19" spans="1:10" x14ac:dyDescent="0.25">
      <c r="A19" s="50" t="s">
        <v>29</v>
      </c>
      <c r="B19" s="51">
        <f>SUM(B10:B18)</f>
        <v>39465</v>
      </c>
      <c r="C19" s="51">
        <f>SUM(C10:C18)</f>
        <v>46821</v>
      </c>
      <c r="D19" s="51">
        <f>SUM(D10:D18)</f>
        <v>51583</v>
      </c>
      <c r="E19" s="51">
        <f>SUM(E10:E18)</f>
        <v>53374</v>
      </c>
      <c r="G19" s="26">
        <f t="shared" si="0"/>
        <v>0.740167670061329</v>
      </c>
      <c r="H19" s="26">
        <f t="shared" si="1"/>
        <v>0.74984385259685138</v>
      </c>
      <c r="I19" s="26">
        <f t="shared" si="2"/>
        <v>0.75321242918053855</v>
      </c>
      <c r="J19" s="26">
        <f t="shared" si="3"/>
        <v>0.75684183659000026</v>
      </c>
    </row>
    <row r="20" spans="1:10" x14ac:dyDescent="0.25">
      <c r="A20" s="48"/>
      <c r="B20" s="49"/>
      <c r="C20" s="49"/>
      <c r="D20" s="49"/>
      <c r="E20" s="49"/>
      <c r="G20" s="26"/>
      <c r="H20" s="26"/>
      <c r="I20" s="26"/>
      <c r="J20" s="26"/>
    </row>
    <row r="21" spans="1:10" x14ac:dyDescent="0.25">
      <c r="A21" s="48" t="s">
        <v>58</v>
      </c>
      <c r="B21" s="49">
        <f>B7-B19</f>
        <v>17284</v>
      </c>
      <c r="C21" s="49">
        <f>C7-C19</f>
        <v>18743</v>
      </c>
      <c r="D21" s="49">
        <f>D7-D19</f>
        <v>19981</v>
      </c>
      <c r="E21" s="49">
        <f>E7-E19</f>
        <v>20341</v>
      </c>
      <c r="G21" s="26">
        <f t="shared" si="0"/>
        <v>0.3241621185693655</v>
      </c>
      <c r="H21" s="26">
        <f t="shared" si="1"/>
        <v>0.30017136176550663</v>
      </c>
      <c r="I21" s="26">
        <f t="shared" si="2"/>
        <v>0.29176157934700075</v>
      </c>
      <c r="J21" s="26">
        <f t="shared" si="3"/>
        <v>0.28843481466776327</v>
      </c>
    </row>
    <row r="22" spans="1:10" x14ac:dyDescent="0.25">
      <c r="A22" s="48" t="s">
        <v>59</v>
      </c>
      <c r="B22" s="49">
        <v>-1</v>
      </c>
      <c r="C22" s="49">
        <v>-3</v>
      </c>
      <c r="D22" s="49">
        <v>-30</v>
      </c>
      <c r="E22" s="49">
        <v>-71</v>
      </c>
      <c r="G22" s="26">
        <f t="shared" si="0"/>
        <v>-1.87550404171121E-5</v>
      </c>
      <c r="H22" s="26">
        <f t="shared" si="1"/>
        <v>-4.8045354814945306E-5</v>
      </c>
      <c r="I22" s="26">
        <f t="shared" si="2"/>
        <v>-4.3805852461888909E-4</v>
      </c>
      <c r="J22" s="26">
        <f t="shared" si="3"/>
        <v>-1.0067780267150677E-3</v>
      </c>
    </row>
    <row r="23" spans="1:10" x14ac:dyDescent="0.25">
      <c r="A23" s="50" t="s">
        <v>30</v>
      </c>
      <c r="B23" s="51">
        <f>B21+B22</f>
        <v>17283</v>
      </c>
      <c r="C23" s="51">
        <f>C21+C22</f>
        <v>18740</v>
      </c>
      <c r="D23" s="51">
        <f>D21+D22</f>
        <v>19951</v>
      </c>
      <c r="E23" s="51">
        <f>E21+E22</f>
        <v>20270</v>
      </c>
      <c r="G23" s="26">
        <f t="shared" si="0"/>
        <v>0.3241433635289484</v>
      </c>
      <c r="H23" s="26">
        <f t="shared" si="1"/>
        <v>0.30012331641069168</v>
      </c>
      <c r="I23" s="26">
        <f t="shared" si="2"/>
        <v>0.29132352082238189</v>
      </c>
      <c r="J23" s="26">
        <f t="shared" si="3"/>
        <v>0.28742803664104816</v>
      </c>
    </row>
    <row r="24" spans="1:10" x14ac:dyDescent="0.25">
      <c r="A24" s="48"/>
      <c r="B24" s="49"/>
      <c r="C24" s="49"/>
      <c r="D24" s="49"/>
      <c r="E24" s="49"/>
      <c r="G24" s="26"/>
      <c r="H24" s="26"/>
      <c r="I24" s="26"/>
      <c r="J24" s="26"/>
    </row>
    <row r="25" spans="1:10" x14ac:dyDescent="0.25">
      <c r="A25" s="48" t="s">
        <v>31</v>
      </c>
      <c r="B25" s="49"/>
      <c r="C25" s="49"/>
      <c r="D25" s="49"/>
      <c r="E25" s="49"/>
      <c r="G25" s="26"/>
      <c r="H25" s="26"/>
      <c r="I25" s="26"/>
      <c r="J25" s="26"/>
    </row>
    <row r="26" spans="1:10" x14ac:dyDescent="0.25">
      <c r="A26" s="48" t="s">
        <v>32</v>
      </c>
      <c r="B26" s="49">
        <v>4835</v>
      </c>
      <c r="C26" s="49">
        <v>5318</v>
      </c>
      <c r="D26" s="49">
        <v>5653</v>
      </c>
      <c r="E26" s="49">
        <v>4581</v>
      </c>
      <c r="G26" s="26">
        <f t="shared" si="0"/>
        <v>9.0680620416736996E-2</v>
      </c>
      <c r="H26" s="26">
        <f t="shared" si="1"/>
        <v>8.516839896862638E-2</v>
      </c>
      <c r="I26" s="26">
        <f t="shared" si="2"/>
        <v>8.254482798901934E-2</v>
      </c>
      <c r="J26" s="26">
        <f t="shared" si="3"/>
        <v>6.4958452681432743E-2</v>
      </c>
    </row>
    <row r="27" spans="1:10" x14ac:dyDescent="0.25">
      <c r="A27" s="48" t="s">
        <v>33</v>
      </c>
      <c r="B27" s="49">
        <v>76</v>
      </c>
      <c r="C27" s="49">
        <v>-67</v>
      </c>
      <c r="D27" s="49">
        <v>-55</v>
      </c>
      <c r="E27" s="49">
        <v>-340</v>
      </c>
      <c r="G27" s="26">
        <f t="shared" si="0"/>
        <v>1.4253830717005196E-3</v>
      </c>
      <c r="H27" s="26">
        <f t="shared" si="1"/>
        <v>-1.0730129242004453E-3</v>
      </c>
      <c r="I27" s="26">
        <f t="shared" si="2"/>
        <v>-8.0310729513463001E-4</v>
      </c>
      <c r="J27" s="26">
        <f t="shared" si="3"/>
        <v>-4.8211905504665208E-3</v>
      </c>
    </row>
    <row r="28" spans="1:10" x14ac:dyDescent="0.25">
      <c r="A28" s="48"/>
      <c r="B28" s="49"/>
      <c r="C28" s="49"/>
      <c r="D28" s="49"/>
      <c r="E28" s="49"/>
      <c r="G28" s="26">
        <f t="shared" si="0"/>
        <v>0</v>
      </c>
      <c r="H28" s="26">
        <f t="shared" si="1"/>
        <v>0</v>
      </c>
      <c r="I28" s="26">
        <f t="shared" si="2"/>
        <v>0</v>
      </c>
      <c r="J28" s="26">
        <f t="shared" si="3"/>
        <v>0</v>
      </c>
    </row>
    <row r="29" spans="1:10" x14ac:dyDescent="0.25">
      <c r="A29" s="50" t="s">
        <v>60</v>
      </c>
      <c r="B29" s="51">
        <f>B23-B26-B27</f>
        <v>12372</v>
      </c>
      <c r="C29" s="51">
        <f>C23-C26-C27</f>
        <v>13489</v>
      </c>
      <c r="D29" s="51">
        <f>D23-D26-D27</f>
        <v>14353</v>
      </c>
      <c r="E29" s="51">
        <f>E23-E26-E27</f>
        <v>16029</v>
      </c>
      <c r="G29" s="26">
        <f t="shared" si="0"/>
        <v>0.2320373600405109</v>
      </c>
      <c r="H29" s="26">
        <f t="shared" si="1"/>
        <v>0.21602793036626575</v>
      </c>
      <c r="I29" s="26">
        <f t="shared" si="2"/>
        <v>0.20958180012849717</v>
      </c>
      <c r="J29" s="26">
        <f t="shared" si="3"/>
        <v>0.22729077451008195</v>
      </c>
    </row>
    <row r="30" spans="1:10" x14ac:dyDescent="0.25">
      <c r="E30" s="45"/>
      <c r="G30" s="26"/>
      <c r="H30" s="26"/>
      <c r="I30" s="26"/>
      <c r="J30" s="26"/>
    </row>
    <row r="31" spans="1:10" x14ac:dyDescent="0.25">
      <c r="G31" s="26"/>
      <c r="H31" s="26"/>
      <c r="I31" s="26"/>
      <c r="J31" s="26"/>
    </row>
    <row r="32" spans="1:10" x14ac:dyDescent="0.25">
      <c r="A32" t="s">
        <v>101</v>
      </c>
      <c r="B32">
        <v>176187</v>
      </c>
      <c r="C32">
        <v>194044</v>
      </c>
      <c r="D32">
        <v>200364</v>
      </c>
      <c r="E32">
        <v>204107</v>
      </c>
      <c r="G32" s="26"/>
      <c r="H32" s="26"/>
      <c r="I32" s="26"/>
      <c r="J32" s="26"/>
    </row>
    <row r="33" spans="1:13" x14ac:dyDescent="0.25">
      <c r="A33" t="s">
        <v>115</v>
      </c>
      <c r="B33">
        <v>15782</v>
      </c>
      <c r="C33">
        <v>17857</v>
      </c>
      <c r="D33">
        <v>6320</v>
      </c>
      <c r="E33">
        <v>3743</v>
      </c>
      <c r="G33" s="26"/>
      <c r="H33" s="26"/>
      <c r="I33" s="26"/>
      <c r="J33" s="26"/>
    </row>
    <row r="34" spans="1:13" x14ac:dyDescent="0.25">
      <c r="A34" t="s">
        <v>116</v>
      </c>
      <c r="B34">
        <v>53386</v>
      </c>
      <c r="C34">
        <v>52545</v>
      </c>
      <c r="D34">
        <v>44235</v>
      </c>
      <c r="E34">
        <v>44110</v>
      </c>
      <c r="G34" s="26"/>
      <c r="H34" s="26"/>
      <c r="I34" s="26"/>
      <c r="J34" s="26"/>
    </row>
    <row r="35" spans="1:13" x14ac:dyDescent="0.25">
      <c r="A35" t="s">
        <v>117</v>
      </c>
      <c r="B35" s="28">
        <v>0.76200000000000001</v>
      </c>
      <c r="C35" s="28">
        <v>0.76500000000000001</v>
      </c>
      <c r="D35" s="28">
        <v>0.78900000000000003</v>
      </c>
      <c r="E35" s="28">
        <v>0.82399999999999995</v>
      </c>
      <c r="G35" s="26"/>
      <c r="H35" s="26"/>
      <c r="I35" s="26"/>
      <c r="J35" s="26"/>
    </row>
    <row r="36" spans="1:13" x14ac:dyDescent="0.25">
      <c r="A36" t="s">
        <v>118</v>
      </c>
      <c r="B36" s="29">
        <v>0.82</v>
      </c>
      <c r="C36" s="28">
        <v>0.81699999999999995</v>
      </c>
      <c r="D36" s="28">
        <v>0.82799999999999996</v>
      </c>
      <c r="E36" s="28">
        <v>0.85499999999999998</v>
      </c>
      <c r="G36" s="26"/>
      <c r="H36" s="26"/>
      <c r="I36" s="26"/>
      <c r="J36" s="26"/>
    </row>
    <row r="37" spans="1:13" x14ac:dyDescent="0.25">
      <c r="G37" s="26"/>
      <c r="H37" s="26"/>
      <c r="I37" s="26"/>
      <c r="J37" s="26"/>
    </row>
    <row r="38" spans="1:13" x14ac:dyDescent="0.25">
      <c r="A38" t="s">
        <v>102</v>
      </c>
      <c r="B38">
        <v>950</v>
      </c>
      <c r="C38">
        <v>1092</v>
      </c>
      <c r="D38">
        <v>1162</v>
      </c>
      <c r="E38">
        <v>1204</v>
      </c>
      <c r="G38" s="26"/>
      <c r="H38" s="26"/>
      <c r="I38" s="26"/>
      <c r="J38" s="26"/>
    </row>
    <row r="39" spans="1:13" x14ac:dyDescent="0.25">
      <c r="A39" t="s">
        <v>103</v>
      </c>
      <c r="B39">
        <v>15</v>
      </c>
      <c r="C39">
        <v>14</v>
      </c>
      <c r="D39">
        <v>19</v>
      </c>
      <c r="E39">
        <v>20</v>
      </c>
      <c r="G39" s="26"/>
      <c r="H39" s="26"/>
      <c r="I39" s="26"/>
      <c r="J39" s="26"/>
    </row>
    <row r="40" spans="1:13" x14ac:dyDescent="0.25">
      <c r="B40" s="10"/>
      <c r="C40" s="10"/>
      <c r="D40" s="10"/>
      <c r="E40" s="10"/>
      <c r="G40" s="26"/>
      <c r="H40" s="26"/>
      <c r="I40" s="26"/>
      <c r="J40" s="26"/>
    </row>
    <row r="41" spans="1:13" x14ac:dyDescent="0.25">
      <c r="A41" t="s">
        <v>169</v>
      </c>
      <c r="B41">
        <f>16.95+7.6+5.7</f>
        <v>30.249999999999996</v>
      </c>
      <c r="C41">
        <f>58+8.39+27</f>
        <v>93.39</v>
      </c>
      <c r="D41">
        <f>23.81+8.93+46.34</f>
        <v>79.08</v>
      </c>
      <c r="E41">
        <f>25.12+48.12+8.71</f>
        <v>81.949999999999989</v>
      </c>
      <c r="G41" s="26"/>
      <c r="H41" s="26"/>
      <c r="I41" s="26"/>
      <c r="J41" s="26"/>
    </row>
    <row r="42" spans="1:13" x14ac:dyDescent="0.25">
      <c r="G42" s="26"/>
      <c r="H42" s="26"/>
      <c r="I42" s="26"/>
      <c r="J42" s="26"/>
    </row>
    <row r="43" spans="1:13" x14ac:dyDescent="0.25">
      <c r="G43" s="26"/>
      <c r="H43" s="26"/>
      <c r="I43" s="26"/>
      <c r="J43" s="26"/>
    </row>
    <row r="44" spans="1:13" x14ac:dyDescent="0.25">
      <c r="A44" s="24" t="s">
        <v>104</v>
      </c>
      <c r="G44" s="26"/>
      <c r="H44" s="26"/>
      <c r="I44" s="26"/>
      <c r="J44" s="26"/>
    </row>
    <row r="45" spans="1:13" x14ac:dyDescent="0.25">
      <c r="A45" s="24" t="s">
        <v>105</v>
      </c>
      <c r="C45">
        <v>17024</v>
      </c>
      <c r="D45">
        <v>18555</v>
      </c>
      <c r="E45">
        <v>18638</v>
      </c>
      <c r="F45" s="10"/>
      <c r="G45" s="26"/>
      <c r="H45" s="26">
        <f t="shared" si="1"/>
        <v>0.27264137345654299</v>
      </c>
      <c r="I45" s="26">
        <f t="shared" si="2"/>
        <v>0.27093919747678291</v>
      </c>
      <c r="J45" s="26">
        <f t="shared" si="3"/>
        <v>0.26428632199880886</v>
      </c>
      <c r="L45" s="24"/>
      <c r="M45" s="27"/>
    </row>
    <row r="46" spans="1:13" x14ac:dyDescent="0.25">
      <c r="A46" s="24" t="s">
        <v>109</v>
      </c>
      <c r="C46">
        <v>6946</v>
      </c>
      <c r="D46">
        <v>7507</v>
      </c>
      <c r="E46">
        <v>7699</v>
      </c>
      <c r="F46" s="10"/>
      <c r="G46" s="26"/>
      <c r="H46" s="26">
        <f t="shared" si="1"/>
        <v>0.11124101151487004</v>
      </c>
      <c r="I46" s="26">
        <f t="shared" si="2"/>
        <v>0.10961684481046668</v>
      </c>
      <c r="J46" s="26">
        <f t="shared" si="3"/>
        <v>0.1091716060236522</v>
      </c>
      <c r="L46" s="24"/>
      <c r="M46" s="27"/>
    </row>
    <row r="47" spans="1:13" x14ac:dyDescent="0.25">
      <c r="A47" s="24" t="s">
        <v>106</v>
      </c>
      <c r="C47">
        <v>13547</v>
      </c>
      <c r="D47">
        <v>15430</v>
      </c>
      <c r="E47">
        <v>16757</v>
      </c>
      <c r="F47" s="10"/>
      <c r="G47" s="26"/>
      <c r="H47" s="26">
        <f t="shared" si="1"/>
        <v>0.21695680722602137</v>
      </c>
      <c r="I47" s="26">
        <f t="shared" si="2"/>
        <v>0.22530810116231528</v>
      </c>
      <c r="J47" s="26">
        <f t="shared" si="3"/>
        <v>0.23761379427696322</v>
      </c>
      <c r="L47" s="24"/>
      <c r="M47" s="27"/>
    </row>
    <row r="48" spans="1:13" x14ac:dyDescent="0.25">
      <c r="A48" s="24" t="s">
        <v>107</v>
      </c>
      <c r="C48">
        <v>10226</v>
      </c>
      <c r="D48">
        <v>11225</v>
      </c>
      <c r="E48">
        <v>11104</v>
      </c>
      <c r="F48" s="10"/>
      <c r="G48" s="26"/>
      <c r="H48" s="26">
        <f t="shared" si="1"/>
        <v>0.16377059944587691</v>
      </c>
      <c r="I48" s="26">
        <f t="shared" si="2"/>
        <v>0.16390689796156765</v>
      </c>
      <c r="J48" s="26">
        <f t="shared" si="3"/>
        <v>0.15745441138935368</v>
      </c>
      <c r="L48" s="24"/>
      <c r="M48" s="27"/>
    </row>
    <row r="49" spans="1:13" x14ac:dyDescent="0.25">
      <c r="A49" s="24" t="s">
        <v>108</v>
      </c>
      <c r="C49">
        <v>8090</v>
      </c>
      <c r="D49">
        <v>8437</v>
      </c>
      <c r="E49">
        <v>9271</v>
      </c>
      <c r="F49" s="10"/>
      <c r="G49" s="26"/>
      <c r="H49" s="26">
        <f t="shared" si="1"/>
        <v>0.12956230681763584</v>
      </c>
      <c r="I49" s="26">
        <f t="shared" si="2"/>
        <v>0.12319665907365224</v>
      </c>
      <c r="J49" s="26">
        <f t="shared" si="3"/>
        <v>0.13146252233345623</v>
      </c>
      <c r="L49" s="24"/>
      <c r="M49" s="27"/>
    </row>
    <row r="50" spans="1:13" x14ac:dyDescent="0.25">
      <c r="A50" s="24" t="s">
        <v>110</v>
      </c>
      <c r="C50">
        <v>4891</v>
      </c>
      <c r="D50">
        <v>5122</v>
      </c>
      <c r="E50">
        <v>5047</v>
      </c>
      <c r="F50" s="10"/>
      <c r="G50" s="26"/>
      <c r="H50" s="26">
        <f t="shared" si="1"/>
        <v>7.8329943466632496E-2</v>
      </c>
      <c r="I50" s="26">
        <f t="shared" si="2"/>
        <v>7.4791192103265E-2</v>
      </c>
      <c r="J50" s="26">
        <f t="shared" si="3"/>
        <v>7.1566319730013331E-2</v>
      </c>
      <c r="L50" s="24"/>
      <c r="M50" s="27"/>
    </row>
    <row r="51" spans="1:13" x14ac:dyDescent="0.25">
      <c r="A51" s="24" t="s">
        <v>18</v>
      </c>
      <c r="C51">
        <v>1715</v>
      </c>
      <c r="D51">
        <v>2208</v>
      </c>
      <c r="E51">
        <v>2006</v>
      </c>
      <c r="F51" s="10"/>
      <c r="G51" s="26"/>
      <c r="H51" s="26">
        <f t="shared" si="1"/>
        <v>2.7465927835877067E-2</v>
      </c>
      <c r="I51" s="26">
        <f t="shared" si="2"/>
        <v>3.2241107411950236E-2</v>
      </c>
      <c r="J51" s="26">
        <f t="shared" si="3"/>
        <v>2.8445024247752474E-2</v>
      </c>
      <c r="L51" s="24"/>
      <c r="M51" s="27"/>
    </row>
    <row r="52" spans="1:13" x14ac:dyDescent="0.25">
      <c r="F52" s="10"/>
      <c r="G52" s="26"/>
      <c r="H52" s="26"/>
      <c r="I52" s="26"/>
      <c r="J52" s="26"/>
    </row>
    <row r="53" spans="1:13" x14ac:dyDescent="0.25">
      <c r="A53" s="24" t="s">
        <v>111</v>
      </c>
      <c r="G53" s="26"/>
      <c r="H53" s="26"/>
    </row>
    <row r="54" spans="1:13" x14ac:dyDescent="0.25">
      <c r="A54" s="24" t="s">
        <v>105</v>
      </c>
      <c r="C54">
        <v>4839</v>
      </c>
      <c r="D54">
        <v>5209</v>
      </c>
      <c r="E54">
        <v>5207</v>
      </c>
      <c r="G54" s="26"/>
      <c r="H54" s="26"/>
    </row>
    <row r="55" spans="1:13" x14ac:dyDescent="0.25">
      <c r="A55" s="24" t="s">
        <v>109</v>
      </c>
      <c r="C55">
        <v>1560</v>
      </c>
      <c r="D55">
        <v>1848</v>
      </c>
      <c r="E55">
        <v>1819</v>
      </c>
      <c r="G55" s="26"/>
      <c r="H55" s="26"/>
    </row>
    <row r="56" spans="1:13" x14ac:dyDescent="0.25">
      <c r="A56" s="24" t="s">
        <v>106</v>
      </c>
      <c r="C56">
        <v>4029</v>
      </c>
      <c r="D56">
        <v>4431</v>
      </c>
      <c r="E56">
        <v>4550</v>
      </c>
      <c r="G56" s="26"/>
      <c r="H56" s="26"/>
    </row>
    <row r="57" spans="1:13" x14ac:dyDescent="0.25">
      <c r="A57" s="24" t="s">
        <v>107</v>
      </c>
      <c r="C57">
        <v>2840</v>
      </c>
      <c r="D57">
        <v>3249</v>
      </c>
      <c r="E57">
        <v>3249</v>
      </c>
      <c r="G57" s="26"/>
      <c r="H57" s="26"/>
      <c r="I57" s="26"/>
      <c r="J57" s="26"/>
    </row>
    <row r="58" spans="1:13" x14ac:dyDescent="0.25">
      <c r="A58" s="24" t="s">
        <v>108</v>
      </c>
      <c r="C58">
        <v>2265</v>
      </c>
      <c r="D58">
        <v>2308</v>
      </c>
      <c r="E58">
        <v>2575</v>
      </c>
      <c r="G58" s="26"/>
      <c r="H58" s="26"/>
      <c r="I58" s="26"/>
      <c r="J58" s="26"/>
    </row>
    <row r="59" spans="1:13" x14ac:dyDescent="0.25">
      <c r="A59" s="24" t="s">
        <v>110</v>
      </c>
      <c r="C59">
        <v>1301</v>
      </c>
      <c r="D59">
        <v>1277</v>
      </c>
      <c r="E59">
        <v>1224</v>
      </c>
      <c r="G59" s="26"/>
      <c r="H59" s="26"/>
      <c r="I59" s="26"/>
      <c r="J59" s="26"/>
    </row>
    <row r="60" spans="1:13" x14ac:dyDescent="0.25">
      <c r="A60" s="24" t="s">
        <v>18</v>
      </c>
      <c r="C60">
        <v>259</v>
      </c>
      <c r="D60">
        <v>292</v>
      </c>
      <c r="E60">
        <v>389</v>
      </c>
      <c r="G60" s="26"/>
      <c r="H60" s="26"/>
      <c r="I60" s="26"/>
      <c r="J60" s="26"/>
    </row>
    <row r="61" spans="1:13" x14ac:dyDescent="0.25">
      <c r="G61" s="26"/>
      <c r="H61" s="26"/>
      <c r="I61" s="26"/>
      <c r="J61" s="26"/>
    </row>
    <row r="62" spans="1:13" x14ac:dyDescent="0.25">
      <c r="G62" s="26"/>
      <c r="H62" s="26"/>
      <c r="I62" s="26"/>
      <c r="J62" s="26"/>
    </row>
    <row r="63" spans="1:13" x14ac:dyDescent="0.25">
      <c r="G63" s="26"/>
      <c r="H63" s="26"/>
      <c r="I63" s="26"/>
      <c r="J63" s="26"/>
    </row>
    <row r="64" spans="1:13" x14ac:dyDescent="0.25">
      <c r="A64" s="24" t="s">
        <v>104</v>
      </c>
      <c r="G64" s="26"/>
      <c r="H64" s="26"/>
      <c r="I64" s="26"/>
      <c r="J64" s="26"/>
    </row>
    <row r="65" spans="1:10" x14ac:dyDescent="0.25">
      <c r="A65" s="25" t="s">
        <v>112</v>
      </c>
      <c r="B65">
        <v>32794</v>
      </c>
      <c r="C65">
        <v>39139</v>
      </c>
      <c r="D65">
        <v>42408</v>
      </c>
      <c r="E65">
        <v>42575</v>
      </c>
      <c r="F65" s="23"/>
      <c r="G65" s="26">
        <f t="shared" si="0"/>
        <v>0.61505279543877422</v>
      </c>
      <c r="H65" s="26">
        <f t="shared" si="1"/>
        <v>0.62681571403404812</v>
      </c>
      <c r="I65" s="26">
        <f t="shared" si="2"/>
        <v>0.61923953040126156</v>
      </c>
      <c r="J65" s="26">
        <f t="shared" si="3"/>
        <v>0.60371231672385917</v>
      </c>
    </row>
    <row r="66" spans="1:10" x14ac:dyDescent="0.25">
      <c r="A66" s="25" t="s">
        <v>113</v>
      </c>
      <c r="B66">
        <v>12829</v>
      </c>
      <c r="C66">
        <v>14373</v>
      </c>
      <c r="D66">
        <v>15392</v>
      </c>
      <c r="E66">
        <v>16738</v>
      </c>
      <c r="F66" s="23"/>
      <c r="G66" s="26">
        <f t="shared" si="0"/>
        <v>0.2406084135111311</v>
      </c>
      <c r="H66" s="26">
        <f t="shared" si="1"/>
        <v>0.23018529491840298</v>
      </c>
      <c r="I66" s="26">
        <f t="shared" si="2"/>
        <v>0.22475322703113135</v>
      </c>
      <c r="J66" s="26">
        <f t="shared" si="3"/>
        <v>0.23734437480502538</v>
      </c>
    </row>
    <row r="67" spans="1:10" x14ac:dyDescent="0.25">
      <c r="A67" s="25" t="s">
        <v>114</v>
      </c>
      <c r="B67">
        <v>1284</v>
      </c>
      <c r="C67">
        <v>1623</v>
      </c>
      <c r="D67">
        <v>2180</v>
      </c>
      <c r="E67">
        <v>2231</v>
      </c>
      <c r="F67" s="23"/>
      <c r="G67" s="26">
        <f t="shared" ref="G67:G68" si="4">B67/$B$5</f>
        <v>2.4081471895571936E-2</v>
      </c>
      <c r="H67" s="26">
        <f t="shared" ref="H67:H68" si="5">C67/$C$5</f>
        <v>2.599253695488541E-2</v>
      </c>
      <c r="I67" s="26">
        <f t="shared" ref="I67:I68" si="6">D67/$D$5</f>
        <v>3.1832252788972608E-2</v>
      </c>
      <c r="J67" s="26">
        <f t="shared" ref="J67:J68" si="7">E67/$E$5</f>
        <v>3.1635517994384729E-2</v>
      </c>
    </row>
    <row r="68" spans="1:10" x14ac:dyDescent="0.25">
      <c r="A68" s="25" t="s">
        <v>18</v>
      </c>
      <c r="B68">
        <v>6412</v>
      </c>
      <c r="C68">
        <v>7306</v>
      </c>
      <c r="D68">
        <v>8504</v>
      </c>
      <c r="E68">
        <v>8978</v>
      </c>
      <c r="F68" s="23"/>
      <c r="G68" s="26">
        <f t="shared" si="4"/>
        <v>0.12025731915452278</v>
      </c>
      <c r="H68" s="26">
        <f t="shared" si="5"/>
        <v>0.11700645409266347</v>
      </c>
      <c r="I68" s="26">
        <f t="shared" si="6"/>
        <v>0.12417498977863442</v>
      </c>
      <c r="J68" s="26">
        <f t="shared" si="7"/>
        <v>0.12730779047673066</v>
      </c>
    </row>
    <row r="69" spans="1:10" x14ac:dyDescent="0.25">
      <c r="F69" s="23"/>
      <c r="G69" s="26"/>
      <c r="H69" s="26"/>
      <c r="I69" s="26"/>
      <c r="J69" s="26"/>
    </row>
    <row r="70" spans="1:10" x14ac:dyDescent="0.25">
      <c r="F70" s="23"/>
      <c r="G70" s="26"/>
      <c r="H70" s="26"/>
      <c r="I70" s="26"/>
      <c r="J70" s="26"/>
    </row>
    <row r="71" spans="1:10" x14ac:dyDescent="0.25">
      <c r="A71" s="24" t="s">
        <v>111</v>
      </c>
      <c r="F71" s="23"/>
      <c r="G71" s="26"/>
      <c r="H71" s="26"/>
      <c r="I71" s="26"/>
      <c r="J71" s="26"/>
    </row>
    <row r="72" spans="1:10" x14ac:dyDescent="0.25">
      <c r="A72" s="25" t="s">
        <v>112</v>
      </c>
      <c r="B72">
        <v>9126</v>
      </c>
      <c r="C72">
        <v>10265</v>
      </c>
      <c r="D72">
        <v>10991</v>
      </c>
      <c r="E72">
        <v>10846</v>
      </c>
      <c r="F72" s="23"/>
      <c r="G72" s="26"/>
      <c r="H72" s="26"/>
      <c r="I72" s="26"/>
      <c r="J72" s="26"/>
    </row>
    <row r="73" spans="1:10" x14ac:dyDescent="0.25">
      <c r="A73" s="25" t="s">
        <v>113</v>
      </c>
      <c r="B73">
        <v>3449</v>
      </c>
      <c r="C73">
        <v>3897</v>
      </c>
      <c r="D73">
        <v>4150</v>
      </c>
      <c r="E73">
        <v>4425</v>
      </c>
      <c r="F73" s="23"/>
      <c r="G73" s="26"/>
      <c r="H73" s="26"/>
      <c r="I73" s="26"/>
      <c r="J73" s="26"/>
    </row>
    <row r="74" spans="1:10" x14ac:dyDescent="0.25">
      <c r="A74" s="25" t="s">
        <v>114</v>
      </c>
      <c r="B74">
        <v>312</v>
      </c>
      <c r="C74">
        <v>574</v>
      </c>
      <c r="D74">
        <v>736</v>
      </c>
      <c r="E74">
        <v>899</v>
      </c>
      <c r="F74" s="23"/>
      <c r="G74" s="26"/>
      <c r="H74" s="26"/>
      <c r="I74" s="26"/>
      <c r="J74" s="26"/>
    </row>
    <row r="75" spans="1:10" x14ac:dyDescent="0.25">
      <c r="A75" s="25" t="s">
        <v>18</v>
      </c>
      <c r="B75">
        <v>1988</v>
      </c>
      <c r="C75">
        <v>2357</v>
      </c>
      <c r="D75">
        <v>2737</v>
      </c>
      <c r="E75">
        <v>2843</v>
      </c>
      <c r="F75" s="23"/>
      <c r="G75" s="26"/>
      <c r="H75" s="26"/>
      <c r="I75" s="26"/>
      <c r="J75" s="26"/>
    </row>
    <row r="76" spans="1:10" x14ac:dyDescent="0.25">
      <c r="F76" s="23"/>
      <c r="G76" s="26"/>
      <c r="H76" s="26"/>
      <c r="I76" s="26"/>
      <c r="J76" s="26"/>
    </row>
    <row r="78" spans="1:10" x14ac:dyDescent="0.25">
      <c r="A78" s="61" t="s">
        <v>181</v>
      </c>
      <c r="B78" s="61" t="s">
        <v>188</v>
      </c>
      <c r="C78" s="61" t="s">
        <v>182</v>
      </c>
      <c r="D78" s="61" t="s">
        <v>183</v>
      </c>
      <c r="E78" s="61" t="s">
        <v>184</v>
      </c>
    </row>
    <row r="79" spans="1:10" x14ac:dyDescent="0.25">
      <c r="A79" s="43" t="s">
        <v>185</v>
      </c>
      <c r="B79" s="27">
        <f>(E5/21693)^(1/9)-1</f>
        <v>0.13995955964261286</v>
      </c>
      <c r="C79" s="27">
        <f>(E5/27501)^(1/7)-1</f>
        <v>0.14399772826752399</v>
      </c>
      <c r="D79" s="27">
        <f>(E5/40352)^(1/5)-1</f>
        <v>0.11812899879996341</v>
      </c>
      <c r="E79" s="27">
        <f>(E5/B5)^(1/3)-1</f>
        <v>9.7692949970064058E-2</v>
      </c>
    </row>
    <row r="80" spans="1:10" x14ac:dyDescent="0.25">
      <c r="A80" s="43" t="s">
        <v>186</v>
      </c>
      <c r="B80" s="27">
        <f>(E29/5984)^(1/9)-1</f>
        <v>0.11569655936236378</v>
      </c>
      <c r="C80" s="27">
        <f>(E29/6823)^(1/7)-1</f>
        <v>0.1297702935015439</v>
      </c>
      <c r="D80" s="27">
        <f>(E29/9421)^(1/5)-1</f>
        <v>0.11214620701649136</v>
      </c>
      <c r="E80" s="27">
        <f>(E29/B29)^(1/3)-1</f>
        <v>9.0156476406035857E-2</v>
      </c>
    </row>
    <row r="81" spans="1:5" x14ac:dyDescent="0.25">
      <c r="A81" s="43" t="s">
        <v>187</v>
      </c>
      <c r="B81" s="27">
        <f>5984/21693</f>
        <v>0.27584935232563501</v>
      </c>
      <c r="C81" s="27">
        <f>6823/27501</f>
        <v>0.2481000690883968</v>
      </c>
      <c r="D81" s="27">
        <f>9421/40352</f>
        <v>0.23347045995241872</v>
      </c>
      <c r="E81" s="27">
        <f>B29/B5</f>
        <v>0.2320373600405109</v>
      </c>
    </row>
    <row r="90" spans="1:5" x14ac:dyDescent="0.25">
      <c r="B90" s="28"/>
    </row>
  </sheetData>
  <conditionalFormatting sqref="N45">
    <cfRule type="iconSet" priority="7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106" workbookViewId="0">
      <selection activeCell="L124" sqref="L124"/>
    </sheetView>
  </sheetViews>
  <sheetFormatPr defaultRowHeight="15" x14ac:dyDescent="0.25"/>
  <cols>
    <col min="1" max="1" width="17.42578125" customWidth="1"/>
    <col min="2" max="5" width="18.85546875" bestFit="1" customWidth="1"/>
  </cols>
  <sheetData>
    <row r="1" spans="1:4" x14ac:dyDescent="0.25">
      <c r="B1" t="s">
        <v>129</v>
      </c>
      <c r="C1" t="s">
        <v>128</v>
      </c>
      <c r="D1" t="s">
        <v>156</v>
      </c>
    </row>
    <row r="2" spans="1:4" x14ac:dyDescent="0.25">
      <c r="A2" s="24" t="s">
        <v>123</v>
      </c>
      <c r="B2" s="29">
        <v>0.61799999999999999</v>
      </c>
      <c r="C2" s="29">
        <v>0.623</v>
      </c>
      <c r="D2" s="29">
        <v>0.623</v>
      </c>
    </row>
    <row r="3" spans="1:4" x14ac:dyDescent="0.25">
      <c r="A3" s="30" t="s">
        <v>122</v>
      </c>
      <c r="B3" s="29">
        <v>0.33200000000000002</v>
      </c>
      <c r="C3" s="29">
        <v>0.32300000000000001</v>
      </c>
      <c r="D3" s="29">
        <v>0.32500000000000001</v>
      </c>
    </row>
    <row r="4" spans="1:4" x14ac:dyDescent="0.25">
      <c r="A4" s="30" t="s">
        <v>127</v>
      </c>
      <c r="B4" s="29">
        <v>0.05</v>
      </c>
      <c r="C4" s="29">
        <v>5.3999999999999999E-2</v>
      </c>
      <c r="D4" s="29">
        <v>5.1999999999999998E-2</v>
      </c>
    </row>
    <row r="6" spans="1:4" x14ac:dyDescent="0.25">
      <c r="B6" t="s">
        <v>129</v>
      </c>
      <c r="C6" t="s">
        <v>130</v>
      </c>
      <c r="D6" t="s">
        <v>156</v>
      </c>
    </row>
    <row r="7" spans="1:4" x14ac:dyDescent="0.25">
      <c r="A7" s="30" t="s">
        <v>119</v>
      </c>
      <c r="B7" s="29">
        <v>0.14000000000000001</v>
      </c>
      <c r="C7" s="29">
        <v>0.152</v>
      </c>
      <c r="D7" s="29">
        <v>0.155</v>
      </c>
    </row>
    <row r="8" spans="1:4" x14ac:dyDescent="0.25">
      <c r="A8" s="30" t="s">
        <v>120</v>
      </c>
      <c r="B8" s="29">
        <v>0.19600000000000001</v>
      </c>
      <c r="C8" s="29">
        <v>0.17899999999999999</v>
      </c>
      <c r="D8" s="29">
        <v>0.161</v>
      </c>
    </row>
    <row r="9" spans="1:4" x14ac:dyDescent="0.25">
      <c r="A9" s="30" t="s">
        <v>124</v>
      </c>
      <c r="B9" s="29">
        <v>8.1000000000000003E-2</v>
      </c>
      <c r="C9" s="29">
        <v>8.4000000000000005E-2</v>
      </c>
      <c r="D9" s="29">
        <v>8.8999999999999996E-2</v>
      </c>
    </row>
    <row r="10" spans="1:4" x14ac:dyDescent="0.25">
      <c r="A10" s="30" t="s">
        <v>125</v>
      </c>
      <c r="B10" s="29">
        <v>0.09</v>
      </c>
      <c r="C10" s="29">
        <v>9.0999999999999998E-2</v>
      </c>
      <c r="D10" s="29">
        <v>9.5000000000000001E-2</v>
      </c>
    </row>
    <row r="11" spans="1:4" x14ac:dyDescent="0.25">
      <c r="A11" s="30" t="s">
        <v>126</v>
      </c>
      <c r="B11" s="29">
        <v>3.4000000000000002E-2</v>
      </c>
      <c r="C11" s="29">
        <v>3.7999999999999999E-2</v>
      </c>
      <c r="D11" s="29">
        <v>4.1000000000000002E-2</v>
      </c>
    </row>
    <row r="12" spans="1:4" x14ac:dyDescent="0.25">
      <c r="A12" s="30" t="s">
        <v>121</v>
      </c>
      <c r="B12" s="29">
        <v>4.9000000000000002E-2</v>
      </c>
      <c r="C12" s="29">
        <v>0.05</v>
      </c>
      <c r="D12" s="29">
        <v>5.1999999999999998E-2</v>
      </c>
    </row>
    <row r="13" spans="1:4" x14ac:dyDescent="0.25">
      <c r="A13" s="30" t="s">
        <v>18</v>
      </c>
      <c r="B13" s="29">
        <v>2.8000000000000001E-2</v>
      </c>
      <c r="C13" s="29">
        <v>2.9000000000000001E-2</v>
      </c>
      <c r="D13" s="29">
        <v>0.03</v>
      </c>
    </row>
    <row r="15" spans="1:4" x14ac:dyDescent="0.25">
      <c r="A15" s="30"/>
      <c r="B15" s="28"/>
      <c r="C15" s="28"/>
    </row>
    <row r="16" spans="1:4" x14ac:dyDescent="0.25">
      <c r="A16" s="30"/>
      <c r="B16" s="28"/>
      <c r="C16" s="28"/>
    </row>
    <row r="17" spans="1:7" x14ac:dyDescent="0.25">
      <c r="A17" s="30"/>
      <c r="B17" s="28"/>
      <c r="C17" s="28"/>
    </row>
    <row r="22" spans="1:7" x14ac:dyDescent="0.25">
      <c r="B22" s="62" t="s">
        <v>132</v>
      </c>
      <c r="C22" s="62"/>
    </row>
    <row r="23" spans="1:7" x14ac:dyDescent="0.25">
      <c r="A23" s="31" t="s">
        <v>131</v>
      </c>
      <c r="B23">
        <v>2016</v>
      </c>
      <c r="C23">
        <v>2017</v>
      </c>
      <c r="D23">
        <v>2018</v>
      </c>
    </row>
    <row r="24" spans="1:7" x14ac:dyDescent="0.25">
      <c r="A24" t="s">
        <v>134</v>
      </c>
      <c r="B24">
        <v>52.7</v>
      </c>
      <c r="C24">
        <v>54.4</v>
      </c>
      <c r="D24">
        <v>53.1</v>
      </c>
    </row>
    <row r="25" spans="1:7" x14ac:dyDescent="0.25">
      <c r="A25" s="31" t="s">
        <v>135</v>
      </c>
      <c r="B25">
        <v>47.3</v>
      </c>
      <c r="C25" s="31">
        <v>45.6</v>
      </c>
      <c r="D25" s="31">
        <v>46.9</v>
      </c>
    </row>
    <row r="26" spans="1:7" x14ac:dyDescent="0.25">
      <c r="A26" s="31"/>
      <c r="F26" s="31"/>
      <c r="G26" s="31"/>
    </row>
    <row r="28" spans="1:7" x14ac:dyDescent="0.25">
      <c r="A28" s="62" t="s">
        <v>133</v>
      </c>
      <c r="B28" s="62"/>
    </row>
    <row r="29" spans="1:7" x14ac:dyDescent="0.25">
      <c r="A29" t="s">
        <v>131</v>
      </c>
      <c r="B29">
        <v>2016</v>
      </c>
      <c r="C29">
        <v>2017</v>
      </c>
      <c r="D29">
        <v>2018</v>
      </c>
    </row>
    <row r="30" spans="1:7" x14ac:dyDescent="0.25">
      <c r="A30" t="s">
        <v>134</v>
      </c>
      <c r="B30">
        <v>53.2</v>
      </c>
      <c r="C30">
        <v>56.8</v>
      </c>
      <c r="D30">
        <v>55.4</v>
      </c>
    </row>
    <row r="31" spans="1:7" x14ac:dyDescent="0.25">
      <c r="A31" s="31" t="s">
        <v>135</v>
      </c>
      <c r="B31">
        <v>46.8</v>
      </c>
      <c r="C31">
        <v>43.2</v>
      </c>
      <c r="D31" s="31">
        <v>44.6</v>
      </c>
    </row>
    <row r="32" spans="1:7" x14ac:dyDescent="0.25">
      <c r="A32" s="31"/>
    </row>
    <row r="33" spans="1:6" x14ac:dyDescent="0.25">
      <c r="A33" s="24" t="s">
        <v>104</v>
      </c>
      <c r="B33">
        <v>2016</v>
      </c>
      <c r="C33">
        <v>2017</v>
      </c>
      <c r="D33">
        <v>2018</v>
      </c>
    </row>
    <row r="34" spans="1:6" x14ac:dyDescent="0.25">
      <c r="A34" s="24" t="s">
        <v>105</v>
      </c>
      <c r="B34" s="27">
        <v>0.27264137345654299</v>
      </c>
      <c r="C34" s="27">
        <v>0.27093919747678291</v>
      </c>
      <c r="D34" s="27">
        <v>0.26428632199880886</v>
      </c>
    </row>
    <row r="35" spans="1:6" x14ac:dyDescent="0.25">
      <c r="A35" s="24" t="s">
        <v>109</v>
      </c>
      <c r="B35" s="27">
        <v>0.11124101151487004</v>
      </c>
      <c r="C35" s="27">
        <v>0.10961684481046668</v>
      </c>
      <c r="D35" s="27">
        <v>0.1091716060236522</v>
      </c>
    </row>
    <row r="36" spans="1:6" x14ac:dyDescent="0.25">
      <c r="A36" s="24" t="s">
        <v>106</v>
      </c>
      <c r="B36" s="27">
        <v>0.21695680722602137</v>
      </c>
      <c r="C36" s="27">
        <v>0.22530810116231528</v>
      </c>
      <c r="D36" s="27">
        <v>0.23761379427696322</v>
      </c>
    </row>
    <row r="37" spans="1:6" x14ac:dyDescent="0.25">
      <c r="A37" s="24" t="s">
        <v>107</v>
      </c>
      <c r="B37" s="27">
        <v>0.16377059944587691</v>
      </c>
      <c r="C37" s="27">
        <v>0.16390689796156765</v>
      </c>
      <c r="D37" s="27">
        <v>0.15745441138935368</v>
      </c>
    </row>
    <row r="38" spans="1:6" x14ac:dyDescent="0.25">
      <c r="A38" s="24" t="s">
        <v>108</v>
      </c>
      <c r="B38" s="27">
        <v>0.12956230681763584</v>
      </c>
      <c r="C38" s="27">
        <v>0.12319665907365224</v>
      </c>
      <c r="D38" s="27">
        <v>0.13146252233345623</v>
      </c>
    </row>
    <row r="39" spans="1:6" x14ac:dyDescent="0.25">
      <c r="A39" s="24" t="s">
        <v>110</v>
      </c>
      <c r="B39" s="27">
        <v>7.8329943466632496E-2</v>
      </c>
      <c r="C39" s="27">
        <v>7.4791192103265E-2</v>
      </c>
      <c r="D39" s="27">
        <v>7.1566319730013331E-2</v>
      </c>
    </row>
    <row r="40" spans="1:6" x14ac:dyDescent="0.25">
      <c r="A40" s="24" t="s">
        <v>18</v>
      </c>
      <c r="B40" s="27">
        <v>2.7465927835877067E-2</v>
      </c>
      <c r="C40" s="27">
        <v>3.2241107411950236E-2</v>
      </c>
      <c r="D40" s="27">
        <v>2.8445024247752474E-2</v>
      </c>
    </row>
    <row r="42" spans="1:6" x14ac:dyDescent="0.25">
      <c r="A42" t="s">
        <v>136</v>
      </c>
      <c r="B42" t="s">
        <v>137</v>
      </c>
      <c r="C42" t="s">
        <v>138</v>
      </c>
      <c r="D42" t="s">
        <v>139</v>
      </c>
      <c r="E42" t="s">
        <v>64</v>
      </c>
      <c r="F42" t="s">
        <v>140</v>
      </c>
    </row>
    <row r="43" spans="1:6" x14ac:dyDescent="0.25">
      <c r="A43" t="s">
        <v>141</v>
      </c>
      <c r="B43" s="27">
        <v>0.53730991681829998</v>
      </c>
      <c r="C43" s="27">
        <v>0.51886896046852127</v>
      </c>
      <c r="D43" s="27">
        <v>0.625</v>
      </c>
      <c r="E43" s="27">
        <v>0.60399999999999998</v>
      </c>
      <c r="F43" s="27">
        <v>0.46600000000000003</v>
      </c>
    </row>
    <row r="44" spans="1:6" x14ac:dyDescent="0.25">
      <c r="A44" t="s">
        <v>113</v>
      </c>
      <c r="B44" s="27">
        <v>0.27744833636599947</v>
      </c>
      <c r="C44" s="27">
        <v>0.25364202049780382</v>
      </c>
      <c r="D44" s="27">
        <v>0.28799999999999998</v>
      </c>
      <c r="E44" s="27">
        <v>0.23699999999999999</v>
      </c>
      <c r="F44" s="27">
        <v>0.29799999999999999</v>
      </c>
    </row>
    <row r="45" spans="1:6" x14ac:dyDescent="0.25">
      <c r="A45" t="s">
        <v>114</v>
      </c>
      <c r="B45" s="27">
        <v>6.4343969326748116E-2</v>
      </c>
      <c r="C45" s="27">
        <v>7.8861639824304539E-2</v>
      </c>
      <c r="D45" s="27"/>
      <c r="E45" s="27">
        <v>3.2000000000000001E-2</v>
      </c>
      <c r="F45" s="27"/>
    </row>
    <row r="46" spans="1:6" x14ac:dyDescent="0.25">
      <c r="A46" t="s">
        <v>18</v>
      </c>
      <c r="B46" s="27">
        <v>0.12089777748895243</v>
      </c>
      <c r="C46" s="27">
        <v>0.14849926793557833</v>
      </c>
      <c r="D46" s="27">
        <v>8.5999999999999993E-2</v>
      </c>
      <c r="E46" s="27">
        <v>0.127</v>
      </c>
      <c r="F46" s="27">
        <v>0.23599999999999999</v>
      </c>
    </row>
    <row r="48" spans="1:6" x14ac:dyDescent="0.25">
      <c r="A48" s="24" t="s">
        <v>104</v>
      </c>
      <c r="B48" s="32">
        <v>2015</v>
      </c>
      <c r="C48" s="32">
        <v>2016</v>
      </c>
      <c r="D48" s="32">
        <v>2017</v>
      </c>
      <c r="E48" s="32">
        <v>2018</v>
      </c>
    </row>
    <row r="49" spans="1:6" x14ac:dyDescent="0.25">
      <c r="A49" s="25" t="s">
        <v>112</v>
      </c>
      <c r="B49" s="27">
        <v>0.61505279543877422</v>
      </c>
      <c r="C49" s="27">
        <v>0.62681571403404812</v>
      </c>
      <c r="D49" s="27">
        <v>0.61923953040126156</v>
      </c>
      <c r="E49" s="27">
        <v>0.60371231672385917</v>
      </c>
    </row>
    <row r="50" spans="1:6" x14ac:dyDescent="0.25">
      <c r="A50" s="25" t="s">
        <v>113</v>
      </c>
      <c r="B50" s="27">
        <v>0.2406084135111311</v>
      </c>
      <c r="C50" s="27">
        <v>0.23018529491840298</v>
      </c>
      <c r="D50" s="27">
        <v>0.22475322703113135</v>
      </c>
      <c r="E50" s="27">
        <v>0.23734437480502538</v>
      </c>
    </row>
    <row r="51" spans="1:6" x14ac:dyDescent="0.25">
      <c r="A51" s="25" t="s">
        <v>114</v>
      </c>
      <c r="B51" s="27">
        <v>2.4081471895571936E-2</v>
      </c>
      <c r="C51" s="27">
        <v>2.599253695488541E-2</v>
      </c>
      <c r="D51" s="27">
        <v>3.1832252788972608E-2</v>
      </c>
      <c r="E51" s="27">
        <v>3.1635517994384729E-2</v>
      </c>
    </row>
    <row r="52" spans="1:6" x14ac:dyDescent="0.25">
      <c r="A52" s="25" t="s">
        <v>18</v>
      </c>
      <c r="B52" s="27">
        <v>0.12025731915452278</v>
      </c>
      <c r="C52" s="27">
        <v>0.11700645409266347</v>
      </c>
      <c r="D52" s="27">
        <v>0.12417498977863442</v>
      </c>
      <c r="E52" s="27">
        <v>0.12730779047673066</v>
      </c>
    </row>
    <row r="53" spans="1:6" x14ac:dyDescent="0.25">
      <c r="B53" s="33"/>
    </row>
    <row r="54" spans="1:6" x14ac:dyDescent="0.25">
      <c r="B54" s="32">
        <v>2014</v>
      </c>
      <c r="C54" s="32">
        <v>2015</v>
      </c>
      <c r="D54" s="32">
        <v>2016</v>
      </c>
      <c r="E54" s="32">
        <v>2017</v>
      </c>
      <c r="F54" s="32">
        <v>2018</v>
      </c>
    </row>
    <row r="55" spans="1:6" x14ac:dyDescent="0.25">
      <c r="A55" t="s">
        <v>142</v>
      </c>
      <c r="B55" s="32">
        <v>890</v>
      </c>
      <c r="C55">
        <v>950</v>
      </c>
      <c r="D55">
        <v>1092</v>
      </c>
      <c r="E55">
        <v>1162</v>
      </c>
      <c r="F55">
        <v>1204</v>
      </c>
    </row>
    <row r="56" spans="1:6" x14ac:dyDescent="0.25">
      <c r="A56" t="s">
        <v>143</v>
      </c>
      <c r="B56">
        <v>50133</v>
      </c>
      <c r="C56" s="3">
        <v>53319</v>
      </c>
      <c r="D56" s="3">
        <v>62441</v>
      </c>
      <c r="E56" s="3">
        <v>68484</v>
      </c>
      <c r="F56" s="3">
        <v>70522</v>
      </c>
    </row>
    <row r="57" spans="1:6" x14ac:dyDescent="0.25">
      <c r="B57" s="32">
        <v>2014</v>
      </c>
      <c r="C57" s="32">
        <v>2015</v>
      </c>
      <c r="D57" s="32">
        <v>2016</v>
      </c>
      <c r="E57" s="32">
        <v>2017</v>
      </c>
      <c r="F57" s="32">
        <v>2018</v>
      </c>
    </row>
    <row r="58" spans="1:6" x14ac:dyDescent="0.25">
      <c r="A58" t="s">
        <v>143</v>
      </c>
      <c r="B58" s="34">
        <f>B56/B55</f>
        <v>56.32921348314607</v>
      </c>
      <c r="C58" s="34">
        <f>C56/C55</f>
        <v>56.125263157894736</v>
      </c>
      <c r="D58" s="34">
        <f>D56/D55</f>
        <v>57.180402930402927</v>
      </c>
      <c r="E58" s="34">
        <f>E56/E55</f>
        <v>58.936316695352843</v>
      </c>
      <c r="F58" s="34">
        <f>F56/F55</f>
        <v>58.573089700996675</v>
      </c>
    </row>
    <row r="64" spans="1:6" x14ac:dyDescent="0.25">
      <c r="B64" s="32">
        <v>2014</v>
      </c>
      <c r="C64" s="32">
        <v>2015</v>
      </c>
      <c r="D64" s="32">
        <v>2016</v>
      </c>
      <c r="E64" s="32">
        <v>2017</v>
      </c>
      <c r="F64" s="32">
        <v>2018</v>
      </c>
    </row>
    <row r="65" spans="1:6" x14ac:dyDescent="0.25">
      <c r="A65" t="s">
        <v>103</v>
      </c>
      <c r="B65" s="32">
        <v>13</v>
      </c>
      <c r="C65">
        <v>15</v>
      </c>
      <c r="D65">
        <v>14</v>
      </c>
      <c r="E65">
        <v>19</v>
      </c>
      <c r="F65">
        <v>20</v>
      </c>
    </row>
    <row r="68" spans="1:6" x14ac:dyDescent="0.25">
      <c r="B68" s="25" t="s">
        <v>137</v>
      </c>
      <c r="C68" s="25" t="s">
        <v>138</v>
      </c>
      <c r="D68" s="25" t="s">
        <v>139</v>
      </c>
      <c r="E68" s="24" t="s">
        <v>64</v>
      </c>
    </row>
    <row r="69" spans="1:6" x14ac:dyDescent="0.25">
      <c r="A69" s="35" t="s">
        <v>144</v>
      </c>
      <c r="B69">
        <v>38</v>
      </c>
      <c r="C69">
        <v>8</v>
      </c>
      <c r="D69">
        <v>8</v>
      </c>
      <c r="E69">
        <v>20</v>
      </c>
    </row>
    <row r="71" spans="1:6" x14ac:dyDescent="0.25">
      <c r="B71" t="s">
        <v>64</v>
      </c>
      <c r="C71" t="s">
        <v>138</v>
      </c>
      <c r="D71" t="s">
        <v>137</v>
      </c>
      <c r="E71" t="s">
        <v>147</v>
      </c>
      <c r="F71" t="s">
        <v>148</v>
      </c>
    </row>
    <row r="72" spans="1:6" x14ac:dyDescent="0.25">
      <c r="A72" t="s">
        <v>146</v>
      </c>
      <c r="B72" s="29">
        <v>0.55000000000000004</v>
      </c>
      <c r="C72" s="29">
        <v>0.5</v>
      </c>
      <c r="D72" s="29">
        <v>0.54</v>
      </c>
      <c r="E72" s="29">
        <v>0.49</v>
      </c>
      <c r="F72" s="29">
        <v>0.54</v>
      </c>
    </row>
    <row r="74" spans="1:6" x14ac:dyDescent="0.25">
      <c r="B74" t="s">
        <v>64</v>
      </c>
      <c r="C74" t="s">
        <v>138</v>
      </c>
      <c r="D74" t="s">
        <v>137</v>
      </c>
      <c r="E74" t="s">
        <v>147</v>
      </c>
      <c r="F74" t="s">
        <v>148</v>
      </c>
    </row>
    <row r="75" spans="1:6" x14ac:dyDescent="0.25">
      <c r="A75" t="s">
        <v>150</v>
      </c>
      <c r="B75">
        <v>34.549999999999997</v>
      </c>
      <c r="C75">
        <v>33.25</v>
      </c>
      <c r="D75">
        <v>31.16</v>
      </c>
      <c r="E75">
        <v>42.11</v>
      </c>
      <c r="F75">
        <v>27.27</v>
      </c>
    </row>
    <row r="76" spans="1:6" x14ac:dyDescent="0.25">
      <c r="B76" t="s">
        <v>64</v>
      </c>
      <c r="C76" t="s">
        <v>138</v>
      </c>
      <c r="D76" t="s">
        <v>137</v>
      </c>
      <c r="E76" t="s">
        <v>147</v>
      </c>
      <c r="F76" t="s">
        <v>148</v>
      </c>
    </row>
    <row r="77" spans="1:6" x14ac:dyDescent="0.25">
      <c r="A77" t="s">
        <v>151</v>
      </c>
      <c r="B77">
        <v>19.05</v>
      </c>
      <c r="C77">
        <v>16.61</v>
      </c>
      <c r="D77">
        <v>16.8</v>
      </c>
      <c r="E77">
        <v>20.59</v>
      </c>
      <c r="F77">
        <v>14.73</v>
      </c>
    </row>
    <row r="78" spans="1:6" x14ac:dyDescent="0.25">
      <c r="B78" s="32"/>
      <c r="C78" s="32"/>
      <c r="D78" s="32"/>
      <c r="E78" s="32"/>
    </row>
    <row r="79" spans="1:6" x14ac:dyDescent="0.25">
      <c r="B79" s="32">
        <v>2015</v>
      </c>
      <c r="C79" s="32">
        <v>2016</v>
      </c>
      <c r="D79" s="32">
        <v>2017</v>
      </c>
      <c r="E79" s="32">
        <v>2018</v>
      </c>
    </row>
    <row r="80" spans="1:6" x14ac:dyDescent="0.25">
      <c r="A80" t="s">
        <v>149</v>
      </c>
      <c r="B80" s="19">
        <v>3026273.2210662537</v>
      </c>
      <c r="C80" s="19">
        <v>3217878.4193275748</v>
      </c>
      <c r="D80" s="19">
        <v>3417979.2777145593</v>
      </c>
      <c r="E80" s="19">
        <v>3455148.5250383378</v>
      </c>
    </row>
    <row r="81" spans="1:6" x14ac:dyDescent="0.25">
      <c r="A81" t="s">
        <v>152</v>
      </c>
      <c r="B81" s="19">
        <v>1691498.2376679324</v>
      </c>
      <c r="C81" s="19">
        <v>1773103.0075652946</v>
      </c>
      <c r="D81" s="19">
        <v>1879529.2567527101</v>
      </c>
      <c r="E81" s="19">
        <v>1905520.14384612</v>
      </c>
      <c r="F81" s="27"/>
    </row>
    <row r="83" spans="1:6" x14ac:dyDescent="0.25">
      <c r="A83" t="s">
        <v>153</v>
      </c>
      <c r="B83" t="s">
        <v>64</v>
      </c>
      <c r="C83" t="s">
        <v>138</v>
      </c>
      <c r="D83" t="s">
        <v>137</v>
      </c>
      <c r="E83" t="s">
        <v>147</v>
      </c>
      <c r="F83" t="s">
        <v>148</v>
      </c>
    </row>
    <row r="84" spans="1:6" x14ac:dyDescent="0.25">
      <c r="A84">
        <v>2017</v>
      </c>
      <c r="B84" s="29">
        <v>0.32</v>
      </c>
      <c r="C84" s="29">
        <v>0.25</v>
      </c>
      <c r="D84" s="29">
        <v>0.31</v>
      </c>
      <c r="E84" s="29">
        <v>0.24</v>
      </c>
      <c r="F84" s="29">
        <v>0.17</v>
      </c>
    </row>
    <row r="85" spans="1:6" x14ac:dyDescent="0.25">
      <c r="A85">
        <v>2018</v>
      </c>
      <c r="B85" s="29">
        <v>0.31</v>
      </c>
      <c r="C85" s="29">
        <v>0.24</v>
      </c>
      <c r="D85" s="29">
        <v>0.28999999999999998</v>
      </c>
      <c r="E85" s="29">
        <v>0.25</v>
      </c>
      <c r="F85" s="29">
        <v>0.2</v>
      </c>
    </row>
    <row r="86" spans="1:6" x14ac:dyDescent="0.25">
      <c r="A86" t="s">
        <v>154</v>
      </c>
      <c r="B86" t="s">
        <v>64</v>
      </c>
      <c r="C86" t="s">
        <v>138</v>
      </c>
      <c r="D86" t="s">
        <v>137</v>
      </c>
      <c r="E86" t="s">
        <v>147</v>
      </c>
      <c r="F86" t="s">
        <v>148</v>
      </c>
    </row>
    <row r="87" spans="1:6" x14ac:dyDescent="0.25">
      <c r="A87">
        <v>2017</v>
      </c>
      <c r="B87" s="29">
        <v>0.21</v>
      </c>
      <c r="C87" s="29">
        <v>0.15</v>
      </c>
      <c r="D87" s="29">
        <v>0.22</v>
      </c>
      <c r="E87" s="29">
        <v>0.18</v>
      </c>
      <c r="F87" s="29">
        <v>0.1</v>
      </c>
    </row>
    <row r="88" spans="1:6" x14ac:dyDescent="0.25">
      <c r="A88">
        <v>2018</v>
      </c>
      <c r="B88" s="29">
        <v>0.23</v>
      </c>
      <c r="C88" s="29">
        <v>0.15</v>
      </c>
      <c r="D88" s="29">
        <v>0.21</v>
      </c>
      <c r="E88" s="29">
        <v>0.17</v>
      </c>
      <c r="F88" s="29">
        <v>0.12</v>
      </c>
    </row>
    <row r="90" spans="1:6" x14ac:dyDescent="0.25">
      <c r="B90" t="s">
        <v>64</v>
      </c>
      <c r="C90" t="s">
        <v>138</v>
      </c>
      <c r="D90" t="s">
        <v>137</v>
      </c>
      <c r="E90" t="s">
        <v>147</v>
      </c>
      <c r="F90" t="s">
        <v>148</v>
      </c>
    </row>
    <row r="91" spans="1:6" x14ac:dyDescent="0.25">
      <c r="A91" t="s">
        <v>93</v>
      </c>
      <c r="B91">
        <v>68</v>
      </c>
      <c r="C91">
        <v>68</v>
      </c>
      <c r="D91">
        <v>74</v>
      </c>
      <c r="E91">
        <v>70</v>
      </c>
      <c r="F91">
        <v>77</v>
      </c>
    </row>
    <row r="92" spans="1:6" x14ac:dyDescent="0.25">
      <c r="A92" t="s">
        <v>94</v>
      </c>
      <c r="B92">
        <v>4</v>
      </c>
      <c r="C92">
        <v>34</v>
      </c>
      <c r="D92">
        <v>15</v>
      </c>
      <c r="E92">
        <v>7</v>
      </c>
      <c r="F92">
        <v>24</v>
      </c>
    </row>
    <row r="93" spans="1:6" x14ac:dyDescent="0.25">
      <c r="B93" t="s">
        <v>64</v>
      </c>
      <c r="C93" t="s">
        <v>138</v>
      </c>
      <c r="D93" t="s">
        <v>137</v>
      </c>
      <c r="E93" t="s">
        <v>147</v>
      </c>
      <c r="F93" t="s">
        <v>148</v>
      </c>
    </row>
    <row r="94" spans="1:6" x14ac:dyDescent="0.25">
      <c r="A94" t="s">
        <v>155</v>
      </c>
      <c r="B94" s="29">
        <v>0.06</v>
      </c>
      <c r="C94" s="29">
        <v>0.15</v>
      </c>
      <c r="D94" s="29">
        <v>7.0000000000000007E-2</v>
      </c>
      <c r="E94" s="29">
        <v>0.17</v>
      </c>
      <c r="F94" s="29">
        <v>0.13</v>
      </c>
    </row>
    <row r="95" spans="1:6" x14ac:dyDescent="0.25">
      <c r="B95">
        <v>2015</v>
      </c>
      <c r="C95">
        <v>2016</v>
      </c>
      <c r="D95">
        <v>2017</v>
      </c>
      <c r="E95">
        <v>2018</v>
      </c>
    </row>
    <row r="96" spans="1:6" x14ac:dyDescent="0.25">
      <c r="A96" t="s">
        <v>157</v>
      </c>
      <c r="B96">
        <v>52340</v>
      </c>
      <c r="C96">
        <v>50745</v>
      </c>
      <c r="D96">
        <v>51375</v>
      </c>
      <c r="E96">
        <v>54602</v>
      </c>
    </row>
    <row r="100" spans="1:5" x14ac:dyDescent="0.25">
      <c r="B100" s="32">
        <v>2015</v>
      </c>
      <c r="C100" s="32">
        <v>2016</v>
      </c>
      <c r="D100" s="32">
        <v>2017</v>
      </c>
      <c r="E100" s="32">
        <v>2018</v>
      </c>
    </row>
    <row r="101" spans="1:5" x14ac:dyDescent="0.25">
      <c r="A101" s="36" t="s">
        <v>101</v>
      </c>
      <c r="B101" s="36">
        <v>176187</v>
      </c>
      <c r="C101" s="36">
        <v>194044</v>
      </c>
      <c r="D101" s="36">
        <v>200364</v>
      </c>
      <c r="E101" s="36">
        <v>204107</v>
      </c>
    </row>
    <row r="102" spans="1:5" x14ac:dyDescent="0.25">
      <c r="A102" s="36" t="s">
        <v>115</v>
      </c>
      <c r="B102" s="36">
        <v>15782</v>
      </c>
      <c r="C102" s="36">
        <v>17857</v>
      </c>
      <c r="D102" s="36">
        <v>6320</v>
      </c>
      <c r="E102" s="36">
        <v>3743</v>
      </c>
    </row>
    <row r="103" spans="1:5" x14ac:dyDescent="0.25">
      <c r="A103" s="36" t="s">
        <v>116</v>
      </c>
      <c r="B103" s="36">
        <v>53386</v>
      </c>
      <c r="C103" s="36">
        <v>52545</v>
      </c>
      <c r="D103" s="36">
        <v>44235</v>
      </c>
      <c r="E103" s="36">
        <v>44110</v>
      </c>
    </row>
    <row r="104" spans="1:5" x14ac:dyDescent="0.25">
      <c r="C104">
        <f>B101+C103</f>
        <v>228732</v>
      </c>
      <c r="D104" s="36">
        <f t="shared" ref="D104:E104" si="0">C101+D103</f>
        <v>238279</v>
      </c>
      <c r="E104" s="36">
        <f t="shared" si="0"/>
        <v>244474</v>
      </c>
    </row>
    <row r="105" spans="1:5" x14ac:dyDescent="0.25">
      <c r="A105" t="s">
        <v>158</v>
      </c>
      <c r="C105">
        <f>C104-C101</f>
        <v>34688</v>
      </c>
      <c r="D105" s="36">
        <f t="shared" ref="D105:E105" si="1">D104-D101</f>
        <v>37915</v>
      </c>
      <c r="E105" s="36">
        <f t="shared" si="1"/>
        <v>40367</v>
      </c>
    </row>
    <row r="106" spans="1:5" x14ac:dyDescent="0.25">
      <c r="A106" s="25"/>
      <c r="C106" s="36"/>
      <c r="D106" s="36"/>
      <c r="E106" s="36"/>
    </row>
    <row r="107" spans="1:5" x14ac:dyDescent="0.25">
      <c r="A107" s="25"/>
    </row>
    <row r="108" spans="1:5" x14ac:dyDescent="0.25">
      <c r="A108" s="25"/>
      <c r="B108" s="32">
        <v>2015</v>
      </c>
      <c r="C108" s="32">
        <v>2016</v>
      </c>
      <c r="D108" s="32">
        <v>2017</v>
      </c>
      <c r="E108" s="32">
        <v>2018</v>
      </c>
    </row>
    <row r="109" spans="1:5" x14ac:dyDescent="0.25">
      <c r="A109" s="36" t="s">
        <v>117</v>
      </c>
      <c r="B109" s="28">
        <v>0.76200000000000001</v>
      </c>
      <c r="C109" s="28">
        <v>0.76500000000000001</v>
      </c>
      <c r="D109" s="28">
        <v>0.78900000000000003</v>
      </c>
      <c r="E109" s="28">
        <v>0.82399999999999995</v>
      </c>
    </row>
    <row r="110" spans="1:5" x14ac:dyDescent="0.25">
      <c r="A110" s="36" t="s">
        <v>118</v>
      </c>
      <c r="B110" s="29">
        <v>0.82</v>
      </c>
      <c r="C110" s="28">
        <v>0.81699999999999995</v>
      </c>
      <c r="D110" s="28">
        <v>0.82799999999999996</v>
      </c>
      <c r="E110" s="28">
        <v>0.85499999999999998</v>
      </c>
    </row>
    <row r="114" spans="1:8" x14ac:dyDescent="0.25">
      <c r="B114">
        <v>2015</v>
      </c>
      <c r="C114">
        <v>2016</v>
      </c>
      <c r="D114">
        <v>2017</v>
      </c>
      <c r="E114">
        <v>2018</v>
      </c>
    </row>
    <row r="115" spans="1:8" x14ac:dyDescent="0.25">
      <c r="A115" s="38" t="s">
        <v>64</v>
      </c>
      <c r="B115" s="27">
        <v>0.47078768516704594</v>
      </c>
      <c r="C115" s="27">
        <v>0.43493032514930324</v>
      </c>
      <c r="D115" s="27">
        <v>0.39103833003419108</v>
      </c>
      <c r="E115" s="27">
        <v>0.3282638628113656</v>
      </c>
    </row>
    <row r="116" spans="1:8" x14ac:dyDescent="0.25">
      <c r="A116" s="38" t="s">
        <v>138</v>
      </c>
      <c r="B116" s="27">
        <v>0.42439551841609963</v>
      </c>
      <c r="C116" s="27">
        <v>0.42112797698391546</v>
      </c>
      <c r="D116" s="27">
        <v>0.43647919779190197</v>
      </c>
      <c r="E116" s="27">
        <v>0.38843464348892182</v>
      </c>
    </row>
    <row r="117" spans="1:8" x14ac:dyDescent="0.25">
      <c r="A117" s="38" t="s">
        <v>137</v>
      </c>
      <c r="B117" s="27">
        <v>0.27490886166159584</v>
      </c>
      <c r="C117" s="27">
        <v>0.32848837209302323</v>
      </c>
      <c r="D117" s="27">
        <v>0.44342966722194244</v>
      </c>
      <c r="E117" s="27">
        <v>0.4032889290283736</v>
      </c>
    </row>
    <row r="118" spans="1:8" x14ac:dyDescent="0.25">
      <c r="A118" s="38" t="s">
        <v>147</v>
      </c>
      <c r="B118" s="27">
        <v>0.29989495010766687</v>
      </c>
      <c r="C118" s="27">
        <v>0.25091305165655831</v>
      </c>
      <c r="D118" s="27">
        <v>0.22262693185671489</v>
      </c>
      <c r="E118" s="27">
        <v>0.13274889115632094</v>
      </c>
    </row>
    <row r="119" spans="1:8" x14ac:dyDescent="0.25">
      <c r="A119" s="38" t="s">
        <v>148</v>
      </c>
      <c r="B119" s="27">
        <v>0.16875678090497162</v>
      </c>
      <c r="C119" s="27">
        <v>0.22831824619195817</v>
      </c>
      <c r="D119" s="27">
        <v>0.20652178082980066</v>
      </c>
      <c r="E119" s="27">
        <v>0.21319963728595276</v>
      </c>
    </row>
    <row r="120" spans="1:8" x14ac:dyDescent="0.25">
      <c r="A120" t="s">
        <v>163</v>
      </c>
    </row>
    <row r="121" spans="1:8" x14ac:dyDescent="0.25">
      <c r="B121" s="39" t="s">
        <v>64</v>
      </c>
      <c r="C121" s="39" t="s">
        <v>138</v>
      </c>
      <c r="D121" s="39" t="s">
        <v>137</v>
      </c>
      <c r="E121" s="39" t="s">
        <v>165</v>
      </c>
      <c r="F121" s="39" t="s">
        <v>166</v>
      </c>
      <c r="G121" t="s">
        <v>167</v>
      </c>
      <c r="H121" t="s">
        <v>168</v>
      </c>
    </row>
    <row r="122" spans="1:8" x14ac:dyDescent="0.25">
      <c r="A122" t="s">
        <v>164</v>
      </c>
      <c r="B122" s="29">
        <v>0.26</v>
      </c>
      <c r="C122" s="29">
        <v>0.27</v>
      </c>
      <c r="D122" s="29">
        <v>0.24</v>
      </c>
      <c r="E122" s="29">
        <v>0.28999999999999998</v>
      </c>
      <c r="F122" s="29">
        <v>0.24</v>
      </c>
      <c r="G122" s="29">
        <v>0.39</v>
      </c>
      <c r="H122" s="29">
        <v>0.5</v>
      </c>
    </row>
  </sheetData>
  <mergeCells count="2">
    <mergeCell ref="B22:C22"/>
    <mergeCell ref="A28:B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A4" sqref="A4"/>
    </sheetView>
  </sheetViews>
  <sheetFormatPr defaultRowHeight="15" x14ac:dyDescent="0.25"/>
  <cols>
    <col min="1" max="1" width="51.42578125" bestFit="1" customWidth="1"/>
    <col min="2" max="5" width="9.5703125" bestFit="1" customWidth="1"/>
  </cols>
  <sheetData>
    <row r="1" spans="1:11" ht="31.5" x14ac:dyDescent="0.5">
      <c r="A1" s="6" t="s">
        <v>63</v>
      </c>
    </row>
    <row r="2" spans="1:11" x14ac:dyDescent="0.25">
      <c r="A2" s="12" t="s">
        <v>64</v>
      </c>
      <c r="F2" s="13"/>
      <c r="G2" s="13"/>
      <c r="H2" s="13"/>
      <c r="I2" s="13"/>
      <c r="J2" s="13"/>
      <c r="K2" s="13"/>
    </row>
    <row r="3" spans="1:11" x14ac:dyDescent="0.25">
      <c r="A3" t="s">
        <v>71</v>
      </c>
      <c r="F3" s="13"/>
      <c r="G3" s="13"/>
      <c r="H3" s="13"/>
      <c r="I3" s="13"/>
      <c r="J3" s="13"/>
      <c r="K3" s="13"/>
    </row>
    <row r="4" spans="1:11" x14ac:dyDescent="0.25">
      <c r="A4" s="4" t="s">
        <v>66</v>
      </c>
      <c r="B4" s="5">
        <v>2015</v>
      </c>
      <c r="C4" s="5">
        <v>2016</v>
      </c>
      <c r="D4" s="5">
        <v>2017</v>
      </c>
      <c r="E4" s="5">
        <v>2018</v>
      </c>
      <c r="F4" s="14"/>
      <c r="G4" s="14"/>
      <c r="H4" s="14"/>
      <c r="I4" s="14"/>
      <c r="J4" s="14"/>
      <c r="K4" s="14"/>
    </row>
    <row r="5" spans="1:11" x14ac:dyDescent="0.25">
      <c r="F5" s="13"/>
      <c r="G5" s="13"/>
      <c r="H5" s="13"/>
      <c r="I5" s="13"/>
      <c r="J5" s="13"/>
      <c r="K5" s="13"/>
    </row>
    <row r="6" spans="1:11" x14ac:dyDescent="0.25">
      <c r="A6" s="1" t="s">
        <v>72</v>
      </c>
      <c r="F6" s="13"/>
      <c r="G6" s="13"/>
      <c r="H6" s="13"/>
      <c r="I6" s="13"/>
      <c r="J6" s="13"/>
      <c r="K6" s="13"/>
    </row>
    <row r="7" spans="1:11" x14ac:dyDescent="0.25">
      <c r="A7" t="s">
        <v>73</v>
      </c>
      <c r="B7" s="10">
        <f>('Profit &amp; Loss'!B21+'Profit &amp; Loss'!B17)/'Profit &amp; Loss'!B5</f>
        <v>0.34323599467356852</v>
      </c>
      <c r="C7" s="10">
        <f>('Profit &amp; Loss'!C21+'Profit &amp; Loss'!C17)/'Profit &amp; Loss'!C5</f>
        <v>0.32353741932384172</v>
      </c>
      <c r="D7" s="10">
        <f>('Profit &amp; Loss'!D21+'Profit &amp; Loss'!D17)/'Profit &amp; Loss'!D5</f>
        <v>0.31662870159453305</v>
      </c>
      <c r="E7" s="10">
        <f>('Profit &amp; Loss'!E21+'Profit &amp; Loss'!E17)/'Profit &amp; Loss'!E5</f>
        <v>0.31485210288987836</v>
      </c>
      <c r="F7" s="13"/>
      <c r="G7" s="13"/>
      <c r="H7" s="13"/>
      <c r="I7" s="13"/>
      <c r="J7" s="13"/>
      <c r="K7" s="13"/>
    </row>
    <row r="8" spans="1:11" x14ac:dyDescent="0.25">
      <c r="A8" t="s">
        <v>74</v>
      </c>
      <c r="B8" s="10">
        <f>'Profit &amp; Loss'!B29/'Profit &amp; Loss'!B5</f>
        <v>0.2320373600405109</v>
      </c>
      <c r="C8" s="10">
        <f>'Profit &amp; Loss'!C29/'Profit &amp; Loss'!C5</f>
        <v>0.21602793036626575</v>
      </c>
      <c r="D8" s="10">
        <f>'Profit &amp; Loss'!D29/'Profit &amp; Loss'!D5</f>
        <v>0.20958180012849717</v>
      </c>
      <c r="E8" s="10">
        <f>'Profit &amp; Loss'!E29/'Profit &amp; Loss'!E5</f>
        <v>0.22729077451008195</v>
      </c>
      <c r="F8" s="13"/>
      <c r="G8" s="13"/>
      <c r="H8" s="13"/>
      <c r="I8" s="13"/>
      <c r="J8" s="13"/>
      <c r="K8" s="13"/>
    </row>
    <row r="10" spans="1:11" x14ac:dyDescent="0.25">
      <c r="A10" s="1" t="s">
        <v>75</v>
      </c>
    </row>
    <row r="11" spans="1:11" x14ac:dyDescent="0.25">
      <c r="A11" t="s">
        <v>76</v>
      </c>
      <c r="B11" s="10">
        <f>'Profit &amp; Loss'!B29/'Balance Sheet'!B40</f>
        <v>0.2258900858134015</v>
      </c>
      <c r="C11" s="10">
        <f>'Profit &amp; Loss'!C29/'Balance Sheet'!C40</f>
        <v>0.2184665716506867</v>
      </c>
      <c r="D11" s="10">
        <f>'Profit &amp; Loss'!D29/'Balance Sheet'!D40</f>
        <v>0.20806877156359629</v>
      </c>
      <c r="E11" s="10">
        <f>'Profit &amp; Loss'!E29/'Balance Sheet'!E40</f>
        <v>0.24688866982933891</v>
      </c>
    </row>
    <row r="12" spans="1:11" x14ac:dyDescent="0.25">
      <c r="A12" t="s">
        <v>77</v>
      </c>
      <c r="B12" s="10">
        <f>'Profit &amp; Loss'!B23/('Balance Sheet'!B40+'Balance Sheet'!B44)</f>
        <v>0.31555596129267849</v>
      </c>
      <c r="C12" s="10">
        <f>'Profit &amp; Loss'!C23/('Balance Sheet'!C40+'Balance Sheet'!C44)</f>
        <v>0.30317247181013701</v>
      </c>
      <c r="D12" s="10">
        <f>'Profit &amp; Loss'!D23/('Balance Sheet'!D40+'Balance Sheet'!D44)</f>
        <v>0.28892718530962175</v>
      </c>
      <c r="E12" s="10">
        <f>'Profit &amp; Loss'!E23/('Balance Sheet'!E40+'Balance Sheet'!E44)</f>
        <v>0.31191813495422022</v>
      </c>
    </row>
    <row r="13" spans="1:11" x14ac:dyDescent="0.25">
      <c r="A13" t="s">
        <v>78</v>
      </c>
      <c r="B13" s="10">
        <f>'Profit &amp; Loss'!B23/'Balance Sheet'!B32</f>
        <v>0.26044696273301288</v>
      </c>
      <c r="C13" s="10">
        <f>'Profit &amp; Loss'!C23/'Balance Sheet'!C32</f>
        <v>0.24870603848706038</v>
      </c>
      <c r="D13" s="10">
        <f>'Profit &amp; Loss'!D23/'Balance Sheet'!D32</f>
        <v>0.23934976906004438</v>
      </c>
      <c r="E13" s="10">
        <f>'Profit &amp; Loss'!E23/'Balance Sheet'!E32</f>
        <v>0.2537238703216923</v>
      </c>
    </row>
    <row r="15" spans="1:11" x14ac:dyDescent="0.25">
      <c r="A15" s="1" t="s">
        <v>79</v>
      </c>
    </row>
    <row r="16" spans="1:11" x14ac:dyDescent="0.25">
      <c r="A16" t="s">
        <v>80</v>
      </c>
      <c r="B16" s="63" t="s">
        <v>86</v>
      </c>
      <c r="C16" s="63"/>
      <c r="D16" s="63"/>
      <c r="E16" s="63"/>
    </row>
    <row r="17" spans="1:5" x14ac:dyDescent="0.25">
      <c r="A17" t="s">
        <v>81</v>
      </c>
      <c r="B17" s="63" t="s">
        <v>86</v>
      </c>
      <c r="C17" s="63"/>
      <c r="D17" s="63"/>
      <c r="E17" s="63"/>
    </row>
    <row r="19" spans="1:5" x14ac:dyDescent="0.25">
      <c r="A19" s="1" t="s">
        <v>82</v>
      </c>
    </row>
    <row r="20" spans="1:5" x14ac:dyDescent="0.25">
      <c r="A20" t="s">
        <v>83</v>
      </c>
      <c r="B20" s="2">
        <f>'Profit &amp; Loss'!B5/SUM('Balance Sheet'!B7:B11)</f>
        <v>4.3408776357567369</v>
      </c>
      <c r="C20" s="2">
        <f>'Profit &amp; Loss'!C5/SUM('Balance Sheet'!C7:C11)</f>
        <v>4.3214755346390756</v>
      </c>
      <c r="D20" s="2">
        <f>'Profit &amp; Loss'!D5/SUM('Balance Sheet'!D7:D11)</f>
        <v>4.3857829010566762</v>
      </c>
      <c r="E20" s="2">
        <f>'Profit &amp; Loss'!E5/SUM('Balance Sheet'!E7:E11)</f>
        <v>4.9733427362482372</v>
      </c>
    </row>
    <row r="21" spans="1:5" x14ac:dyDescent="0.25">
      <c r="A21" t="s">
        <v>84</v>
      </c>
      <c r="B21" s="63" t="s">
        <v>86</v>
      </c>
      <c r="C21" s="63"/>
      <c r="D21" s="63"/>
      <c r="E21" s="63"/>
    </row>
    <row r="22" spans="1:5" x14ac:dyDescent="0.25">
      <c r="A22" t="s">
        <v>85</v>
      </c>
      <c r="B22" s="2">
        <f>'Profit &amp; Loss'!B5/'Balance Sheet'!B24</f>
        <v>5.4894471327087411</v>
      </c>
      <c r="C22" s="2">
        <f>'Profit &amp; Loss'!C5/'Balance Sheet'!C24</f>
        <v>5.5111209179170348</v>
      </c>
      <c r="D22" s="2">
        <f>'Profit &amp; Loss'!D5/'Balance Sheet'!D24</f>
        <v>5.5578639831196233</v>
      </c>
      <c r="E22" s="2">
        <f>'Profit &amp; Loss'!E5/'Balance Sheet'!E24</f>
        <v>5.3661543144118093</v>
      </c>
    </row>
    <row r="23" spans="1:5" x14ac:dyDescent="0.25">
      <c r="A23" s="16" t="s">
        <v>87</v>
      </c>
      <c r="B23" s="19">
        <f>'Profit &amp; Loss'!B5/'Balance Sheet'!B51</f>
        <v>380.85</v>
      </c>
      <c r="C23" s="19">
        <f>'Profit &amp; Loss'!C5/'Balance Sheet'!C51</f>
        <v>161.7642487046632</v>
      </c>
      <c r="D23" s="19">
        <f>'Profit &amp; Loss'!D5/'Balance Sheet'!D51</f>
        <v>186.6049046321526</v>
      </c>
      <c r="E23" s="19">
        <f>'Profit &amp; Loss'!E5/'Balance Sheet'!E51</f>
        <v>101.61671469740634</v>
      </c>
    </row>
    <row r="24" spans="1:5" x14ac:dyDescent="0.25">
      <c r="A24" s="16" t="s">
        <v>88</v>
      </c>
      <c r="B24" s="20">
        <f>'Profit &amp; Loss'!B5/'Balance Sheet'!B32</f>
        <v>0.80349312075227175</v>
      </c>
      <c r="C24" s="20">
        <f>'Profit &amp; Loss'!C5/'Balance Sheet'!C32</f>
        <v>0.828679495686795</v>
      </c>
      <c r="D24" s="20">
        <f>'Profit &amp; Loss'!D5/'Balance Sheet'!D32</f>
        <v>0.82159438545978047</v>
      </c>
      <c r="E24" s="20">
        <f>'Profit &amp; Loss'!E5/'Balance Sheet'!E32</f>
        <v>0.88273876580297905</v>
      </c>
    </row>
    <row r="25" spans="1:5" x14ac:dyDescent="0.25">
      <c r="A25" s="16"/>
      <c r="B25" s="10"/>
      <c r="C25" s="10"/>
      <c r="D25" s="10"/>
      <c r="E25" s="10"/>
    </row>
    <row r="26" spans="1:5" x14ac:dyDescent="0.25">
      <c r="A26" s="8" t="s">
        <v>89</v>
      </c>
    </row>
    <row r="27" spans="1:5" x14ac:dyDescent="0.25">
      <c r="A27" s="17" t="s">
        <v>90</v>
      </c>
      <c r="B27">
        <f>'Balance Sheet'!B24-'Balance Sheet'!B51</f>
        <v>9573</v>
      </c>
      <c r="C27">
        <f>'Balance Sheet'!C24-'Balance Sheet'!C51</f>
        <v>10944</v>
      </c>
      <c r="D27">
        <f>'Balance Sheet'!D24-'Balance Sheet'!D51</f>
        <v>11955</v>
      </c>
      <c r="E27">
        <f>'Balance Sheet'!E24-'Balance Sheet'!E51</f>
        <v>12448</v>
      </c>
    </row>
    <row r="28" spans="1:5" x14ac:dyDescent="0.25">
      <c r="A28" s="17"/>
    </row>
    <row r="29" spans="1:5" x14ac:dyDescent="0.25">
      <c r="A29" s="18" t="s">
        <v>91</v>
      </c>
      <c r="B29" s="11"/>
      <c r="C29" s="11"/>
      <c r="D29" s="11"/>
      <c r="E29" s="11"/>
    </row>
    <row r="30" spans="1:5" x14ac:dyDescent="0.25">
      <c r="A30" s="16" t="s">
        <v>92</v>
      </c>
      <c r="B30" s="64" t="s">
        <v>86</v>
      </c>
      <c r="C30" s="64"/>
      <c r="D30" s="64"/>
      <c r="E30" s="64"/>
    </row>
    <row r="31" spans="1:5" x14ac:dyDescent="0.25">
      <c r="A31" s="16" t="s">
        <v>93</v>
      </c>
      <c r="B31" s="21">
        <f>365/B22</f>
        <v>66.491213263564575</v>
      </c>
      <c r="C31" s="21">
        <f t="shared" ref="C31:E32" si="0">365/C22</f>
        <v>66.229720856488527</v>
      </c>
      <c r="D31" s="21">
        <f t="shared" si="0"/>
        <v>65.672711874306415</v>
      </c>
      <c r="E31" s="21">
        <f t="shared" si="0"/>
        <v>68.018916082924477</v>
      </c>
    </row>
    <row r="32" spans="1:5" x14ac:dyDescent="0.25">
      <c r="A32" s="16" t="s">
        <v>94</v>
      </c>
      <c r="B32" s="21">
        <f>365/B23</f>
        <v>0.95838256531442823</v>
      </c>
      <c r="C32" s="21">
        <f t="shared" si="0"/>
        <v>2.2563700132925484</v>
      </c>
      <c r="D32" s="21">
        <f t="shared" si="0"/>
        <v>1.9560043221774428</v>
      </c>
      <c r="E32" s="21">
        <f t="shared" si="0"/>
        <v>3.591928759819631</v>
      </c>
    </row>
    <row r="33" spans="1:5" x14ac:dyDescent="0.25">
      <c r="A33" s="18" t="s">
        <v>95</v>
      </c>
      <c r="B33" s="20">
        <f>B31-B32</f>
        <v>65.532830698250152</v>
      </c>
      <c r="C33" s="20">
        <f t="shared" ref="C33:E33" si="1">C31-C32</f>
        <v>63.973350843195981</v>
      </c>
      <c r="D33" s="20">
        <f t="shared" si="1"/>
        <v>63.716707552128973</v>
      </c>
      <c r="E33" s="20">
        <f t="shared" si="1"/>
        <v>64.426987323104839</v>
      </c>
    </row>
    <row r="34" spans="1:5" x14ac:dyDescent="0.25">
      <c r="A34" s="16"/>
    </row>
    <row r="35" spans="1:5" x14ac:dyDescent="0.25">
      <c r="A35" s="18" t="s">
        <v>96</v>
      </c>
      <c r="B35" s="27">
        <f>B27/'Profit &amp; Loss'!B5</f>
        <v>0.17954200191301412</v>
      </c>
      <c r="C35" s="27">
        <f>C27/'Profit &amp; Loss'!C5</f>
        <v>0.17526945436492047</v>
      </c>
      <c r="D35" s="27">
        <f>D27/'Profit &amp; Loss'!D5</f>
        <v>0.1745663220606273</v>
      </c>
      <c r="E35" s="27">
        <f>E27/'Profit &amp; Loss'!E5</f>
        <v>0.17651229403590368</v>
      </c>
    </row>
    <row r="36" spans="1:5" x14ac:dyDescent="0.25">
      <c r="A36" s="7"/>
    </row>
    <row r="37" spans="1:5" x14ac:dyDescent="0.25">
      <c r="A37" s="8" t="s">
        <v>97</v>
      </c>
    </row>
    <row r="38" spans="1:5" x14ac:dyDescent="0.25">
      <c r="A38" s="7" t="s">
        <v>98</v>
      </c>
      <c r="B38" s="22">
        <f>B8</f>
        <v>0.2320373600405109</v>
      </c>
      <c r="C38" s="22">
        <f>C8</f>
        <v>0.21602793036626575</v>
      </c>
      <c r="D38" s="22">
        <f>D8</f>
        <v>0.20958180012849717</v>
      </c>
      <c r="E38" s="22">
        <f>E8</f>
        <v>0.22729077451008195</v>
      </c>
    </row>
    <row r="39" spans="1:5" x14ac:dyDescent="0.25">
      <c r="A39" s="7" t="s">
        <v>88</v>
      </c>
      <c r="B39" s="20">
        <f>B24</f>
        <v>0.80349312075227175</v>
      </c>
      <c r="C39" s="20">
        <f t="shared" ref="C39:E39" si="2">C24</f>
        <v>0.828679495686795</v>
      </c>
      <c r="D39" s="20">
        <f t="shared" si="2"/>
        <v>0.82159438545978047</v>
      </c>
      <c r="E39" s="20">
        <f t="shared" si="2"/>
        <v>0.88273876580297905</v>
      </c>
    </row>
    <row r="40" spans="1:5" x14ac:dyDescent="0.25">
      <c r="A40" s="7" t="s">
        <v>99</v>
      </c>
      <c r="B40" s="20">
        <f>'Balance Sheet'!B32/'Balance Sheet'!B38</f>
        <v>1.2115939382873837</v>
      </c>
      <c r="C40" s="20">
        <f>'Balance Sheet'!C32/'Balance Sheet'!C38</f>
        <v>1.2203614926146671</v>
      </c>
      <c r="D40" s="20">
        <f>'Balance Sheet'!D32/'Balance Sheet'!D38</f>
        <v>1.2083587022701574</v>
      </c>
      <c r="E40" s="20">
        <f>'Balance Sheet'!E32/'Balance Sheet'!E38</f>
        <v>1.2305346333348737</v>
      </c>
    </row>
    <row r="41" spans="1:5" x14ac:dyDescent="0.25">
      <c r="A41" s="8"/>
      <c r="B41" s="23"/>
      <c r="C41" s="23"/>
      <c r="D41" s="23"/>
      <c r="E41" s="23"/>
    </row>
    <row r="43" spans="1:5" x14ac:dyDescent="0.25">
      <c r="A43" s="53" t="s">
        <v>159</v>
      </c>
    </row>
    <row r="44" spans="1:5" x14ac:dyDescent="0.25">
      <c r="A44" s="24" t="s">
        <v>105</v>
      </c>
      <c r="C44" s="27">
        <f>'Profit &amp; Loss'!C54/'Profit &amp; Loss'!C45</f>
        <v>0.28424577067669171</v>
      </c>
      <c r="D44" s="27">
        <f>'Profit &amp; Loss'!D54/'Profit &amp; Loss'!D45</f>
        <v>0.28073295607652926</v>
      </c>
      <c r="E44" s="27">
        <f>'Profit &amp; Loss'!E54/'Profit &amp; Loss'!E45</f>
        <v>0.2793754694709733</v>
      </c>
    </row>
    <row r="45" spans="1:5" x14ac:dyDescent="0.25">
      <c r="A45" s="24" t="s">
        <v>109</v>
      </c>
      <c r="B45" s="36"/>
      <c r="C45" s="27">
        <f>'Profit &amp; Loss'!C55/'Profit &amp; Loss'!C46</f>
        <v>0.22458969190901237</v>
      </c>
      <c r="D45" s="27">
        <f>'Profit &amp; Loss'!D55/'Profit &amp; Loss'!D46</f>
        <v>0.24617024110829891</v>
      </c>
      <c r="E45" s="27">
        <f>'Profit &amp; Loss'!E55/'Profit &amp; Loss'!E46</f>
        <v>0.23626444992856216</v>
      </c>
    </row>
    <row r="46" spans="1:5" x14ac:dyDescent="0.25">
      <c r="A46" s="24" t="s">
        <v>106</v>
      </c>
      <c r="B46" s="36"/>
      <c r="C46" s="27">
        <f>'Profit &amp; Loss'!C56/'Profit &amp; Loss'!C47</f>
        <v>0.29740902044733153</v>
      </c>
      <c r="D46" s="27">
        <f>'Profit &amp; Loss'!D56/'Profit &amp; Loss'!D47</f>
        <v>0.28716785482825663</v>
      </c>
      <c r="E46" s="27">
        <f>'Profit &amp; Loss'!E56/'Profit &amp; Loss'!E47</f>
        <v>0.27152831652443754</v>
      </c>
    </row>
    <row r="47" spans="1:5" x14ac:dyDescent="0.25">
      <c r="A47" s="24" t="s">
        <v>107</v>
      </c>
      <c r="B47" s="36"/>
      <c r="C47" s="27">
        <f>'Profit &amp; Loss'!C57/'Profit &amp; Loss'!C48</f>
        <v>0.27772345002933696</v>
      </c>
      <c r="D47" s="27">
        <f>'Profit &amp; Loss'!D57/'Profit &amp; Loss'!D48</f>
        <v>0.28944320712694876</v>
      </c>
      <c r="E47" s="27">
        <f>'Profit &amp; Loss'!E57/'Profit &amp; Loss'!E48</f>
        <v>0.29259726224783861</v>
      </c>
    </row>
    <row r="48" spans="1:5" x14ac:dyDescent="0.25">
      <c r="A48" s="24" t="s">
        <v>108</v>
      </c>
      <c r="B48" s="36"/>
      <c r="C48" s="27">
        <f>'Profit &amp; Loss'!C58/'Profit &amp; Loss'!C49</f>
        <v>0.27997527812113721</v>
      </c>
      <c r="D48" s="27">
        <f>'Profit &amp; Loss'!D58/'Profit &amp; Loss'!D49</f>
        <v>0.2735569515230532</v>
      </c>
      <c r="E48" s="27">
        <f>'Profit &amp; Loss'!E58/'Profit &amp; Loss'!E49</f>
        <v>0.27774781576960417</v>
      </c>
    </row>
    <row r="49" spans="1:5" x14ac:dyDescent="0.25">
      <c r="A49" s="24" t="s">
        <v>110</v>
      </c>
      <c r="B49" s="36"/>
      <c r="C49" s="27">
        <f>'Profit &amp; Loss'!C59/'Profit &amp; Loss'!C50</f>
        <v>0.26599877325700266</v>
      </c>
      <c r="D49" s="27">
        <f>'Profit &amp; Loss'!D59/'Profit &amp; Loss'!D50</f>
        <v>0.2493166731745412</v>
      </c>
      <c r="E49" s="27">
        <f>'Profit &amp; Loss'!E59/'Profit &amp; Loss'!E50</f>
        <v>0.24252030909451158</v>
      </c>
    </row>
    <row r="50" spans="1:5" x14ac:dyDescent="0.25">
      <c r="A50" s="24" t="s">
        <v>18</v>
      </c>
      <c r="B50" s="36"/>
      <c r="C50" s="27">
        <f>'Profit &amp; Loss'!C60/'Profit &amp; Loss'!C51</f>
        <v>0.15102040816326531</v>
      </c>
      <c r="D50" s="27">
        <f>'Profit &amp; Loss'!D60/'Profit &amp; Loss'!D51</f>
        <v>0.13224637681159421</v>
      </c>
      <c r="E50" s="27">
        <f>'Profit &amp; Loss'!E60/'Profit &amp; Loss'!E51</f>
        <v>0.19391824526420737</v>
      </c>
    </row>
    <row r="51" spans="1:5" x14ac:dyDescent="0.25">
      <c r="B51" s="36"/>
      <c r="C51" s="36"/>
      <c r="D51" s="36"/>
      <c r="E51" s="36"/>
    </row>
    <row r="52" spans="1:5" x14ac:dyDescent="0.25">
      <c r="A52" s="53" t="s">
        <v>159</v>
      </c>
    </row>
    <row r="53" spans="1:5" x14ac:dyDescent="0.25">
      <c r="A53" s="25" t="s">
        <v>112</v>
      </c>
      <c r="B53" s="27">
        <f>'Profit &amp; Loss'!B72/'Profit &amp; Loss'!B65</f>
        <v>0.27828261267304993</v>
      </c>
      <c r="C53" s="27">
        <f>'Profit &amp; Loss'!C72/'Profit &amp; Loss'!C65</f>
        <v>0.26227036970796391</v>
      </c>
      <c r="D53" s="27">
        <f>'Profit &amp; Loss'!D72/'Profit &amp; Loss'!D65</f>
        <v>0.25917279758536127</v>
      </c>
      <c r="E53" s="27">
        <f>'Profit &amp; Loss'!E72/'Profit &amp; Loss'!E65</f>
        <v>0.25475044039929534</v>
      </c>
    </row>
    <row r="54" spans="1:5" x14ac:dyDescent="0.25">
      <c r="A54" s="25" t="s">
        <v>113</v>
      </c>
      <c r="B54" s="27">
        <f>'Profit &amp; Loss'!B73/'Profit &amp; Loss'!B66</f>
        <v>0.26884402525528101</v>
      </c>
      <c r="C54" s="27">
        <f>'Profit &amp; Loss'!C73/'Profit &amp; Loss'!C66</f>
        <v>0.27113337507827173</v>
      </c>
      <c r="D54" s="27">
        <f>'Profit &amp; Loss'!D73/'Profit &amp; Loss'!D66</f>
        <v>0.2696205821205821</v>
      </c>
      <c r="E54" s="27">
        <f>'Profit &amp; Loss'!E73/'Profit &amp; Loss'!E66</f>
        <v>0.26436850280798185</v>
      </c>
    </row>
    <row r="55" spans="1:5" x14ac:dyDescent="0.25">
      <c r="A55" s="25" t="s">
        <v>114</v>
      </c>
      <c r="B55" s="27">
        <f>'Profit &amp; Loss'!B74/'Profit &amp; Loss'!B67</f>
        <v>0.24299065420560748</v>
      </c>
      <c r="C55" s="27">
        <f>'Profit &amp; Loss'!C74/'Profit &amp; Loss'!C67</f>
        <v>0.35366605052372152</v>
      </c>
      <c r="D55" s="27">
        <f>'Profit &amp; Loss'!D74/'Profit &amp; Loss'!D67</f>
        <v>0.33761467889908259</v>
      </c>
      <c r="E55" s="27">
        <f>'Profit &amp; Loss'!E74/'Profit &amp; Loss'!E67</f>
        <v>0.40295831465710441</v>
      </c>
    </row>
    <row r="56" spans="1:5" x14ac:dyDescent="0.25">
      <c r="A56" s="25" t="s">
        <v>18</v>
      </c>
      <c r="B56" s="27">
        <f>'Profit &amp; Loss'!B75/'Profit &amp; Loss'!B68</f>
        <v>0.31004366812227074</v>
      </c>
      <c r="C56" s="27">
        <f>'Profit &amp; Loss'!C75/'Profit &amp; Loss'!C68</f>
        <v>0.32261155214891868</v>
      </c>
      <c r="D56" s="27">
        <f>'Profit &amp; Loss'!D75/'Profit &amp; Loss'!D68</f>
        <v>0.32184854186265288</v>
      </c>
      <c r="E56" s="27">
        <f>'Profit &amp; Loss'!E75/'Profit &amp; Loss'!E68</f>
        <v>0.31666295388728</v>
      </c>
    </row>
    <row r="58" spans="1:5" x14ac:dyDescent="0.25">
      <c r="A58" s="40"/>
      <c r="B58" s="41"/>
      <c r="C58" s="41"/>
      <c r="D58" s="41"/>
      <c r="E58" s="41"/>
    </row>
    <row r="59" spans="1:5" x14ac:dyDescent="0.25">
      <c r="A59" s="40"/>
      <c r="B59" s="41"/>
      <c r="C59" s="41"/>
      <c r="D59" s="41"/>
      <c r="E59" s="41"/>
    </row>
    <row r="60" spans="1:5" x14ac:dyDescent="0.25">
      <c r="A60" s="40"/>
      <c r="B60" s="41"/>
      <c r="C60" s="41"/>
      <c r="D60" s="41"/>
      <c r="E60" s="41"/>
    </row>
    <row r="61" spans="1:5" x14ac:dyDescent="0.25">
      <c r="A61" s="42"/>
      <c r="B61" s="27"/>
      <c r="C61" s="27"/>
      <c r="D61" s="27"/>
      <c r="E61" s="27"/>
    </row>
  </sheetData>
  <mergeCells count="4">
    <mergeCell ref="B21:E21"/>
    <mergeCell ref="B17:E17"/>
    <mergeCell ref="B16:E16"/>
    <mergeCell ref="B30:E3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20" sqref="C20"/>
    </sheetView>
  </sheetViews>
  <sheetFormatPr defaultRowHeight="15" x14ac:dyDescent="0.25"/>
  <cols>
    <col min="1" max="1" width="22" customWidth="1"/>
  </cols>
  <sheetData>
    <row r="1" spans="1:5" ht="15.75" thickBot="1" x14ac:dyDescent="0.3">
      <c r="A1" s="58" t="s">
        <v>170</v>
      </c>
      <c r="B1" s="50">
        <v>2015</v>
      </c>
      <c r="C1" s="50">
        <v>2016</v>
      </c>
      <c r="D1" s="50">
        <v>2017</v>
      </c>
      <c r="E1" s="50">
        <v>2018</v>
      </c>
    </row>
    <row r="2" spans="1:5" x14ac:dyDescent="0.25">
      <c r="A2" s="59" t="s">
        <v>160</v>
      </c>
      <c r="B2" s="41">
        <v>8353</v>
      </c>
      <c r="C2" s="41">
        <v>10028</v>
      </c>
      <c r="D2" s="41">
        <v>11531</v>
      </c>
      <c r="E2" s="41">
        <v>13218</v>
      </c>
    </row>
    <row r="3" spans="1:5" x14ac:dyDescent="0.25">
      <c r="A3" s="48" t="s">
        <v>161</v>
      </c>
      <c r="B3" s="41">
        <v>1088</v>
      </c>
      <c r="C3" s="41">
        <v>-901</v>
      </c>
      <c r="D3" s="41">
        <v>-14542</v>
      </c>
      <c r="E3" s="41">
        <v>4452</v>
      </c>
    </row>
    <row r="4" spans="1:5" x14ac:dyDescent="0.25">
      <c r="A4" s="48" t="s">
        <v>162</v>
      </c>
      <c r="B4" s="41">
        <v>-4935</v>
      </c>
      <c r="C4" s="41">
        <v>-6813</v>
      </c>
      <c r="D4" s="41">
        <v>-6939</v>
      </c>
      <c r="E4" s="41">
        <v>-20505</v>
      </c>
    </row>
    <row r="5" spans="1:5" x14ac:dyDescent="0.25">
      <c r="A5" s="48" t="s">
        <v>171</v>
      </c>
      <c r="B5" s="48">
        <f>SUM(B2:B4)</f>
        <v>4506</v>
      </c>
      <c r="C5" s="48">
        <f t="shared" ref="C5:E5" si="0">SUM(C2:C4)</f>
        <v>2314</v>
      </c>
      <c r="D5" s="48">
        <f t="shared" si="0"/>
        <v>-9950</v>
      </c>
      <c r="E5" s="48">
        <f t="shared" si="0"/>
        <v>-2835</v>
      </c>
    </row>
    <row r="6" spans="1:5" x14ac:dyDescent="0.25">
      <c r="A6" s="48" t="s">
        <v>172</v>
      </c>
      <c r="B6" s="60">
        <f>B2/'Profit &amp; Loss'!B5</f>
        <v>0.15666085260413737</v>
      </c>
      <c r="C6" s="60">
        <f>C2/'Profit &amp; Loss'!C5</f>
        <v>0.16059960602809051</v>
      </c>
      <c r="D6" s="60">
        <f>D2/'Profit &amp; Loss'!D5</f>
        <v>0.16837509491268032</v>
      </c>
      <c r="E6" s="60">
        <f>E2/'Profit &amp; Loss'!E5</f>
        <v>0.18743087263548963</v>
      </c>
    </row>
    <row r="7" spans="1:5" x14ac:dyDescent="0.25">
      <c r="A7" s="48" t="s">
        <v>173</v>
      </c>
      <c r="B7" s="60">
        <f>B2/'Profit &amp; Loss'!B29</f>
        <v>0.67515357258325248</v>
      </c>
      <c r="C7" s="60">
        <f>C2/'Profit &amp; Loss'!C29</f>
        <v>0.74342056490473718</v>
      </c>
      <c r="D7" s="60">
        <f>D2/'Profit &amp; Loss'!D29</f>
        <v>0.80338605169650945</v>
      </c>
      <c r="E7" s="60">
        <f>E2/'Profit &amp; Loss'!E29</f>
        <v>0.82463035747707281</v>
      </c>
    </row>
    <row r="8" spans="1:5" x14ac:dyDescent="0.25">
      <c r="A8" s="48" t="s">
        <v>174</v>
      </c>
      <c r="B8" s="60"/>
      <c r="C8" s="60">
        <f>C2/B2-1</f>
        <v>0.20052675685382493</v>
      </c>
      <c r="D8" s="60">
        <f>D2/C2-1</f>
        <v>0.14988033506182696</v>
      </c>
      <c r="E8" s="60">
        <f>E2/D2-1</f>
        <v>0.14630127482438637</v>
      </c>
    </row>
    <row r="9" spans="1:5" x14ac:dyDescent="0.25">
      <c r="A9" s="48" t="s">
        <v>175</v>
      </c>
      <c r="B9" s="48">
        <v>2247</v>
      </c>
      <c r="C9" s="48">
        <v>2723</v>
      </c>
      <c r="D9" s="48">
        <v>2760</v>
      </c>
      <c r="E9" s="48">
        <v>1998</v>
      </c>
    </row>
    <row r="10" spans="1:5" x14ac:dyDescent="0.25">
      <c r="A10" s="48" t="s">
        <v>176</v>
      </c>
      <c r="B10" s="48">
        <f>B2-B9</f>
        <v>6106</v>
      </c>
      <c r="C10" s="48">
        <f>C2-C9</f>
        <v>7305</v>
      </c>
      <c r="D10" s="48">
        <f>D2-D9</f>
        <v>8771</v>
      </c>
      <c r="E10" s="48">
        <f>E2-E9</f>
        <v>11220</v>
      </c>
    </row>
    <row r="11" spans="1:5" x14ac:dyDescent="0.25">
      <c r="A11" s="48" t="s">
        <v>177</v>
      </c>
      <c r="B11" s="65">
        <f>AVERAGE(C10:E10)</f>
        <v>9098.6666666666661</v>
      </c>
      <c r="C11" s="66"/>
      <c r="D11" s="66"/>
      <c r="E11" s="67"/>
    </row>
    <row r="12" spans="1:5" x14ac:dyDescent="0.25">
      <c r="A12" s="48" t="s">
        <v>178</v>
      </c>
      <c r="B12" s="48"/>
      <c r="C12" s="60">
        <f>C10/B10-1</f>
        <v>0.19636423190304608</v>
      </c>
      <c r="D12" s="60">
        <f>D10/C10-1</f>
        <v>0.20068446269678297</v>
      </c>
      <c r="E12" s="60">
        <f>E10/D10-1</f>
        <v>0.27921559685326636</v>
      </c>
    </row>
    <row r="13" spans="1:5" x14ac:dyDescent="0.25">
      <c r="A13" s="48" t="s">
        <v>179</v>
      </c>
      <c r="B13" s="60">
        <f>B10/'Profit &amp; Loss'!B5</f>
        <v>0.11451827678688647</v>
      </c>
      <c r="C13" s="60">
        <f>C10/'Profit &amp; Loss'!C5</f>
        <v>0.11699043897439182</v>
      </c>
      <c r="D13" s="60">
        <f>D10/'Profit &amp; Loss'!D5</f>
        <v>0.12807371064774253</v>
      </c>
      <c r="E13" s="60">
        <f>E10/'Profit &amp; Loss'!E5</f>
        <v>0.1590992881653952</v>
      </c>
    </row>
    <row r="14" spans="1:5" x14ac:dyDescent="0.25">
      <c r="A14" s="48" t="s">
        <v>180</v>
      </c>
      <c r="B14" s="60">
        <f>B10/'Profit &amp; Loss'!B29</f>
        <v>0.49353378596831554</v>
      </c>
      <c r="C14" s="60">
        <f>C10/'Profit &amp; Loss'!C29</f>
        <v>0.54155237601008233</v>
      </c>
      <c r="D14" s="60">
        <f>D10/'Profit &amp; Loss'!D29</f>
        <v>0.61109175782066472</v>
      </c>
      <c r="E14" s="60">
        <f>E10/'Profit &amp; Loss'!E29</f>
        <v>0.69998128392288972</v>
      </c>
    </row>
  </sheetData>
  <mergeCells count="1"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Profit &amp; Loss</vt:lpstr>
      <vt:lpstr>Sheet1</vt:lpstr>
      <vt:lpstr>Ratios</vt:lpstr>
      <vt:lpstr>Cash Flow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2017-12-08T03:49:41Z</dcterms:created>
  <dcterms:modified xsi:type="dcterms:W3CDTF">2019-04-08T09:49:19Z</dcterms:modified>
</cp:coreProperties>
</file>